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mpras\GCC\Wall\LICITAÇÕES\Pregão\Prestação de serviços de Portaria - 2025\Processo\Comprasnet\"/>
    </mc:Choice>
  </mc:AlternateContent>
  <xr:revisionPtr revIDLastSave="0" documentId="13_ncr:1_{AA2B55BD-95DC-489F-83D8-0130277152E3}" xr6:coauthVersionLast="47" xr6:coauthVersionMax="47" xr10:uidLastSave="{00000000-0000-0000-0000-000000000000}"/>
  <workbookProtection workbookAlgorithmName="SHA-512" workbookHashValue="HKSVQU6yVC271EbsDjlNiMgS1WYJjnTRYGBV7bTFhIWQ3iot0rsc25oXZ7kBeyo5ru/mkfdMzzR3kfH98kdcqg==" workbookSaltValue="QEXR9XO0ZPdNlgSO7CFFMg==" workbookSpinCount="100000" lockStructure="1"/>
  <bookViews>
    <workbookView xWindow="-108" yWindow="-108" windowWidth="20376" windowHeight="12096" tabRatio="897" xr2:uid="{7277B665-800E-45DF-9C88-733CD85E86B1}"/>
  </bookViews>
  <sheets>
    <sheet name="PLANILHA FORMAÇÃO DE PREÇO" sheetId="1" r:id="rId1"/>
    <sheet name="BENEFICIOS" sheetId="10" r:id="rId2"/>
    <sheet name="DETALHAMENTO UNIFORMES" sheetId="7" r:id="rId3"/>
    <sheet name="DETALHAMENTO MATERIAIS E EQUIP" sheetId="9" r:id="rId4"/>
    <sheet name="CONTIGENCIAMENTO TRABALHISTA" sheetId="3" r:id="rId5"/>
  </sheets>
  <definedNames>
    <definedName name="ADM" localSheetId="3">#REF!</definedName>
    <definedName name="ADM" localSheetId="2">#REF!</definedName>
    <definedName name="ADM">#REF!</definedName>
    <definedName name="_xlnm.Print_Area" localSheetId="1">BENEFICIOS!$A$1:$E$40</definedName>
    <definedName name="_xlnm.Print_Area" localSheetId="4">'CONTIGENCIAMENTO TRABALHISTA'!$B$1:$F$25</definedName>
    <definedName name="_xlnm.Print_Area" localSheetId="3">'DETALHAMENTO MATERIAIS E EQUIP'!$A$1:$F$23</definedName>
    <definedName name="_xlnm.Print_Area" localSheetId="2">'DETALHAMENTO UNIFORMES'!$A$1:$F$22</definedName>
    <definedName name="_xlnm.Print_Area" localSheetId="0">'PLANILHA FORMAÇÃO DE PREÇO'!$A$1:$D$150</definedName>
    <definedName name="LUCROS" localSheetId="3">#REF!</definedName>
    <definedName name="LUCROS" localSheetId="2">#REF!</definedName>
    <definedName name="LUCRO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5" i="10" l="1"/>
  <c r="C18" i="10" s="1"/>
  <c r="C93" i="1"/>
  <c r="C94" i="1"/>
  <c r="C95" i="1"/>
  <c r="C96" i="1"/>
  <c r="C97" i="1"/>
  <c r="C80" i="1"/>
  <c r="C81" i="1"/>
  <c r="C83" i="1"/>
  <c r="C84" i="1"/>
  <c r="C39" i="10"/>
  <c r="F14" i="9"/>
  <c r="F20" i="7"/>
  <c r="F19" i="7"/>
  <c r="F18" i="7"/>
  <c r="F17" i="7"/>
  <c r="F16" i="7"/>
  <c r="F15" i="7"/>
  <c r="F14" i="7"/>
  <c r="D31" i="10" l="1"/>
  <c r="B7" i="3"/>
  <c r="B6" i="3"/>
  <c r="B5" i="3"/>
  <c r="B4" i="3"/>
  <c r="B5" i="9"/>
  <c r="B4" i="9"/>
  <c r="A5" i="7"/>
  <c r="A4" i="7"/>
  <c r="D5" i="7"/>
  <c r="D4" i="7"/>
  <c r="B5" i="10"/>
  <c r="B4" i="10"/>
  <c r="B7" i="9"/>
  <c r="B6" i="9"/>
  <c r="A7" i="7"/>
  <c r="A6" i="7"/>
  <c r="B7" i="10"/>
  <c r="B6" i="10"/>
  <c r="D28" i="1" l="1"/>
  <c r="D34" i="1" s="1"/>
  <c r="D138" i="1" s="1"/>
  <c r="F19" i="3"/>
  <c r="E19" i="3"/>
  <c r="D16" i="3"/>
  <c r="C16" i="10"/>
  <c r="D68" i="1"/>
  <c r="D123" i="1"/>
  <c r="C24" i="10"/>
  <c r="D64" i="1" s="1"/>
  <c r="C30" i="10"/>
  <c r="C32" i="10" s="1"/>
  <c r="F21" i="7" l="1"/>
  <c r="F22" i="7" s="1"/>
  <c r="D116" i="1" s="1"/>
  <c r="D62" i="1"/>
  <c r="D95" i="1"/>
  <c r="C33" i="10"/>
  <c r="D63" i="1" s="1"/>
  <c r="C99" i="1"/>
  <c r="F21" i="9"/>
  <c r="F20" i="9"/>
  <c r="F13" i="9"/>
  <c r="F22" i="9" l="1"/>
  <c r="F23" i="9" s="1"/>
  <c r="D118" i="1" s="1"/>
  <c r="F15" i="9"/>
  <c r="F16" i="9" s="1"/>
  <c r="D117" i="1" s="1"/>
  <c r="D120" i="1" l="1"/>
  <c r="D142" i="1" s="1"/>
  <c r="D69" i="1"/>
  <c r="C40" i="1"/>
  <c r="C54" i="1"/>
  <c r="D19" i="3" s="1"/>
  <c r="C106" i="1"/>
  <c r="D111" i="1" s="1"/>
  <c r="D106" i="1"/>
  <c r="C127" i="1"/>
  <c r="C100" i="1" l="1"/>
  <c r="C101" i="1" s="1"/>
  <c r="D84" i="1"/>
  <c r="D83" i="1"/>
  <c r="D80" i="1"/>
  <c r="D93" i="1"/>
  <c r="D85" i="1"/>
  <c r="D81" i="1"/>
  <c r="D82" i="1"/>
  <c r="D40" i="1"/>
  <c r="D41" i="1"/>
  <c r="C42" i="1"/>
  <c r="D96" i="1"/>
  <c r="D97" i="1"/>
  <c r="D94" i="1"/>
  <c r="D98" i="1"/>
  <c r="C132" i="1"/>
  <c r="D100" i="1" l="1"/>
  <c r="D99" i="1"/>
  <c r="C86" i="1"/>
  <c r="D42" i="1"/>
  <c r="D101" i="1" l="1"/>
  <c r="D110" i="1" s="1"/>
  <c r="D47" i="1"/>
  <c r="D48" i="1"/>
  <c r="D46" i="1"/>
  <c r="D73" i="1"/>
  <c r="D53" i="1"/>
  <c r="D50" i="1"/>
  <c r="D49" i="1"/>
  <c r="D52" i="1"/>
  <c r="D51" i="1"/>
  <c r="D112" i="1" l="1"/>
  <c r="D141" i="1" s="1"/>
  <c r="D86" i="1"/>
  <c r="D140" i="1" s="1"/>
  <c r="D54" i="1"/>
  <c r="D74" i="1" s="1"/>
  <c r="D75" i="1" l="1"/>
  <c r="D76" i="1" s="1"/>
  <c r="D139" i="1" l="1"/>
  <c r="D143" i="1" s="1"/>
  <c r="D125" i="1" l="1"/>
  <c r="D126" i="1" s="1"/>
  <c r="D130" i="1" s="1"/>
  <c r="D129" i="1" l="1"/>
  <c r="D128" i="1"/>
  <c r="D131" i="1"/>
  <c r="D127" i="1" l="1"/>
  <c r="D132" i="1" s="1"/>
  <c r="D144" i="1" l="1"/>
  <c r="D145" i="1" s="1"/>
  <c r="D14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Adriano (GIE)</author>
  </authors>
  <commentList>
    <comment ref="A26" authorId="0" shapeId="0" xr:uid="{7A4E604B-5563-4DD5-97FE-BD3FF3D380FA}">
      <text>
        <r>
          <rPr>
            <b/>
            <sz val="8"/>
            <color indexed="81"/>
            <rFont val="Aptos Display"/>
            <family val="2"/>
          </rPr>
          <t>Nota 1: </t>
        </r>
        <r>
          <rPr>
            <sz val="8"/>
            <color indexed="81"/>
            <rFont val="Aptos Display"/>
            <family val="2"/>
          </rPr>
          <t>O Módulo 1 refere-se ao valor mensal devido ao empregado pela prestação do serviço no período de 12 meses.</t>
        </r>
      </text>
    </comment>
    <comment ref="A37" authorId="0" shapeId="0" xr:uid="{88D35A12-0223-40B6-B223-4CAA6F38F2DD}">
      <text>
        <r>
          <rPr>
            <b/>
            <sz val="8"/>
            <color indexed="81"/>
            <rFont val="Aptos Display"/>
            <family val="2"/>
          </rPr>
          <t>Nota 1: </t>
        </r>
        <r>
          <rPr>
            <sz val="8"/>
            <color indexed="81"/>
            <rFont val="Aptos Display"/>
            <family val="2"/>
          </rPr>
          <t>Como a planilha de custos e formação de preços é calculada mensalmente, provisiona-se proporcionalmente 1/12 (um doze avos) dos valores referentes a gratificação natalina, férias e adicional de férias.</t>
        </r>
        <r>
          <rPr>
            <b/>
            <sz val="8"/>
            <color indexed="81"/>
            <rFont val="Aptos Display"/>
            <family val="2"/>
          </rPr>
          <t xml:space="preserve"> (Redação dada pela Instrução Normativa nº 7, de 2018).</t>
        </r>
        <r>
          <rPr>
            <sz val="8"/>
            <color indexed="81"/>
            <rFont val="Aptos Display"/>
            <family val="2"/>
          </rPr>
          <t xml:space="preserve">
</t>
        </r>
        <r>
          <rPr>
            <b/>
            <sz val="8"/>
            <color indexed="81"/>
            <rFont val="Aptos Display"/>
            <family val="2"/>
          </rPr>
          <t>Nota 2: </t>
        </r>
        <r>
          <rPr>
            <sz val="8"/>
            <color indexed="81"/>
            <rFont val="Aptos Display"/>
            <family val="2"/>
          </rPr>
          <t xml:space="preserve">O adicional de férias contido no Submódulo 2.1 corresponde a 1/3 (um terço) da remuneração que por sua vez é divido por 12 (doze) conforme Nota 1 acima.
</t>
        </r>
        <r>
          <rPr>
            <b/>
            <sz val="8"/>
            <color indexed="81"/>
            <rFont val="Aptos Display"/>
            <family val="2"/>
          </rPr>
          <t>Nota 3:</t>
        </r>
        <r>
          <rPr>
            <sz val="8"/>
            <color indexed="81"/>
            <rFont val="Aptos Display"/>
            <family val="2"/>
          </rPr>
          <t xml:space="preserve"> A rubrica férias tem como objetivo principal suprir a necessidade do pagamento das férias remuneradas ao final do contrato de 12 meses, tornando-se custo não renovável após o referido período. Assim, o percentual de 8,33% será suprimido após os 12 meses de vigência do contrato </t>
        </r>
        <r>
          <rPr>
            <b/>
            <sz val="8"/>
            <color indexed="81"/>
            <rFont val="Aptos Display"/>
            <family val="2"/>
          </rPr>
          <t xml:space="preserve">(Incluído pela Instrução Normativa nº 7, de 2018). </t>
        </r>
        <r>
          <rPr>
            <sz val="8"/>
            <color indexed="81"/>
            <rFont val="Aptos Display"/>
            <family val="2"/>
          </rPr>
          <t xml:space="preserve">
</t>
        </r>
      </text>
    </comment>
    <comment ref="A44" authorId="0" shapeId="0" xr:uid="{E9439D27-DD2D-443B-B043-744ED0B80144}">
      <text>
        <r>
          <rPr>
            <i/>
            <sz val="8"/>
            <color indexed="81"/>
            <rFont val="Segoe UI"/>
            <family val="2"/>
          </rPr>
          <t>Base de Cálculo: Percentual x (Módulo 1 + Submódulo 2.1)</t>
        </r>
      </text>
    </comment>
    <comment ref="C48" authorId="0" shapeId="0" xr:uid="{C87CB3D6-06BF-49C1-A4A1-A1F6485140D1}">
      <text>
        <r>
          <rPr>
            <sz val="8"/>
            <color indexed="81"/>
            <rFont val="Aptos"/>
            <family val="2"/>
          </rPr>
          <t>A licitante deve comprovar o percentual que indicou na proposta mediante juntada de certidão que contenha o percentual</t>
        </r>
      </text>
    </comment>
    <comment ref="A60" authorId="0" shapeId="0" xr:uid="{CDFE828F-A387-474F-A2EC-0F3920C8CEA0}">
      <text>
        <r>
          <rPr>
            <b/>
            <sz val="8"/>
            <color indexed="81"/>
            <rFont val="Aptos"/>
            <family val="2"/>
          </rPr>
          <t>Nota 1: </t>
        </r>
        <r>
          <rPr>
            <sz val="8"/>
            <color indexed="81"/>
            <rFont val="Aptos"/>
            <family val="2"/>
          </rPr>
          <t xml:space="preserve">O valor informado deverá ser o custo real do benefício (descontado o valor eventualmente pago pelo empregado). 
</t>
        </r>
        <r>
          <rPr>
            <b/>
            <sz val="8"/>
            <color indexed="81"/>
            <rFont val="Aptos"/>
            <family val="2"/>
          </rPr>
          <t xml:space="preserve">
Nota 2: </t>
        </r>
        <r>
          <rPr>
            <sz val="8"/>
            <color indexed="81"/>
            <rFont val="Aptos"/>
            <family val="2"/>
          </rPr>
          <t>Observar a previsão dos benefícios contidos em Acordos, Convenções e Dissídios Coletivos de Trabalho.</t>
        </r>
      </text>
    </comment>
    <comment ref="C80" authorId="0" shapeId="0" xr:uid="{617A0357-A825-4BFE-A648-33728BEAE79F}">
      <text>
        <r>
          <rPr>
            <b/>
            <sz val="8"/>
            <color indexed="81"/>
            <rFont val="Aptos"/>
            <family val="2"/>
          </rPr>
          <t>Aviso Prévio Indenizado:</t>
        </r>
        <r>
          <rPr>
            <sz val="8"/>
            <color indexed="81"/>
            <rFont val="Aptos"/>
            <family val="2"/>
          </rPr>
          <t xml:space="preserve"> Percentual cf. Acórdão do TCU nº 1904/2017 - Plenário - Fórmula: ((1/12)* 0,05 ou 5%) = 0,417% - 5% ou 0,05 = percentual estatístico arbitrado de empregados que poderão ser demitidos com Aviso Prévio Indenizado</t>
        </r>
      </text>
    </comment>
    <comment ref="C81" authorId="0" shapeId="0" xr:uid="{EECAA571-EB45-4A3E-A8A4-9B6E0D3FD31E}">
      <text>
        <r>
          <rPr>
            <b/>
            <sz val="8"/>
            <color indexed="81"/>
            <rFont val="Aptos"/>
            <family val="2"/>
          </rPr>
          <t>Incidência do FGTS sobre o Aviso Prévio Indenizado</t>
        </r>
        <r>
          <rPr>
            <sz val="8"/>
            <color indexed="81"/>
            <rFont val="Aptos"/>
            <family val="2"/>
          </rPr>
          <t>: Súmula nº 305 do TST + Acórdão do TCU nº 2217/2010 - Plenário: (8%) x (0,417%) = 0,033%</t>
        </r>
      </text>
    </comment>
    <comment ref="C82" authorId="0" shapeId="0" xr:uid="{6BD75E35-98D4-4E39-AF58-2F3498A6839B}">
      <text>
        <r>
          <rPr>
            <b/>
            <sz val="8"/>
            <color indexed="81"/>
            <rFont val="Aptos"/>
            <family val="2"/>
          </rPr>
          <t>2%</t>
        </r>
        <r>
          <rPr>
            <sz val="8"/>
            <color indexed="81"/>
            <rFont val="Aptos"/>
            <family val="2"/>
          </rPr>
          <t xml:space="preserve">- Anexo XII da IN 5/2017 e Lei nº 13.932 que extinguiu, no art. 12, a Contribuição Social de 10% sobre o FGTS: </t>
        </r>
        <r>
          <rPr>
            <b/>
            <sz val="8"/>
            <color indexed="81"/>
            <rFont val="Aptos"/>
            <family val="2"/>
          </rPr>
          <t xml:space="preserve">para os órgãos que trabalham com Conta Vinculada, a soma das multas do FGTS (itens C + F) deve ser igual a 4% </t>
        </r>
        <r>
          <rPr>
            <sz val="8"/>
            <color indexed="81"/>
            <rFont val="Aptos"/>
            <family val="2"/>
          </rPr>
          <t xml:space="preserve">(Incide sobre o Módulo I- Composição da Remuneração). 
Fundamentação Legal: Lei nº 8.036, de 11 de maio de 1990 (Art. 18, § 1º) com redação dada pela Lei nº 9.491, de 9 de setembro de 1997. </t>
        </r>
      </text>
    </comment>
    <comment ref="C83" authorId="0" shapeId="0" xr:uid="{B32849B4-7548-424B-83C2-DCFD377D76CD}">
      <text>
        <r>
          <rPr>
            <b/>
            <sz val="8"/>
            <color indexed="81"/>
            <rFont val="Aptos"/>
            <family val="2"/>
          </rPr>
          <t>Aviso Prévio Trabalhado:</t>
        </r>
        <r>
          <rPr>
            <sz val="8"/>
            <color indexed="81"/>
            <rFont val="Aptos"/>
            <family val="2"/>
          </rPr>
          <t xml:space="preserve"> Percentual cf. Acórdãos do TCU nº 3006/2010 e 1186/2017 - Plenário
Refere-se à indenização de sete dias corridos devida ao empregado no caso de o empregador rescindir o contrato sem justo motivo e conceder aviso prévio, conforme disposto no art. 488 da CLT. (A empresa terá que arcar com esse custo dos sete dias sem o empregado trabalhar)
</t>
        </r>
        <r>
          <rPr>
            <b/>
            <sz val="8"/>
            <color indexed="81"/>
            <rFont val="Aptos"/>
            <family val="2"/>
          </rPr>
          <t>Cálculo:</t>
        </r>
        <r>
          <rPr>
            <sz val="8"/>
            <color indexed="81"/>
            <rFont val="Aptos"/>
            <family val="2"/>
          </rPr>
          <t xml:space="preserve">
{[(7/30)/12]x100} = 1,944%
7 dias de folga / 30 dias / 12 meses (vigência inicial do contrato) = provisão mensal para esse item de custo 
</t>
        </r>
        <r>
          <rPr>
            <b/>
            <sz val="8"/>
            <color indexed="81"/>
            <rFont val="Aptos"/>
            <family val="2"/>
          </rPr>
          <t>Base de cálculo: Remuneração + 13º salário + Férias e Adicional</t>
        </r>
      </text>
    </comment>
    <comment ref="C93" authorId="0" shapeId="0" xr:uid="{1988A688-63DF-4703-AC40-2E7171D6766A}">
      <text>
        <r>
          <rPr>
            <b/>
            <sz val="8"/>
            <color indexed="81"/>
            <rFont val="Aptos"/>
            <family val="2"/>
          </rPr>
          <t>Demonstrativo de cálculo</t>
        </r>
        <r>
          <rPr>
            <sz val="8"/>
            <color indexed="81"/>
            <rFont val="Aptos"/>
            <family val="2"/>
          </rPr>
          <t xml:space="preserve"> - 1/12 =  rateio de uma remuneração ao longo de 12 meses para o provisionamento do 13º salário; 1/12 =  rateio de uma remuneração ao longo de 12 meses para o provisionamento das Férias; 1/3/12 = rateio do terço constitucional ao longo de 12 meses para o provisionamento do Adicional de Férias;</t>
        </r>
      </text>
    </comment>
    <comment ref="C94" authorId="0" shapeId="0" xr:uid="{BAA265B3-2A33-4AE5-944A-301A17F11885}">
      <text>
        <r>
          <rPr>
            <sz val="8"/>
            <color indexed="81"/>
            <rFont val="Aptos"/>
            <family val="2"/>
          </rPr>
          <t>Demonstrativo de cálculo - 2 = nº de dias de faltas por ano estimadas de acordo com dados estatísticos do IBGE; /30 = impacto sobre o mês; /12 = impacto diluído ao longo de 12 meses; 0,556%</t>
        </r>
      </text>
    </comment>
    <comment ref="C95" authorId="0" shapeId="0" xr:uid="{14447F77-AACC-4993-9F74-94DB4308743E}">
      <text>
        <r>
          <rPr>
            <sz val="8"/>
            <color indexed="81"/>
            <rFont val="Aptos"/>
            <family val="2"/>
          </rPr>
          <t>Demonstrativo de cálculo - 5 = nº de dias de ausência, previstos no art. 7º, inciso XIX da CF, combinado com o art. 10, § 1º dos Atos das Disposições Constitucionais Transitórias- ADCT, o qual concede ao empregado o direito de ausentar-se por cinco dias quando do nascimento de filho; 
/30 = impacto sobre o mês; /12 = impacto diluído ao longo de 12 meses; 2% ou 0,02 = percentual estimado por ano de trabalhadores que são pais, de acordo com dados estatísticos do IBGE;</t>
        </r>
      </text>
    </comment>
    <comment ref="C96" authorId="0" shapeId="0" xr:uid="{7F072BEC-AA5D-409B-B4E0-AE6D7A7EAC33}">
      <text>
        <r>
          <rPr>
            <b/>
            <sz val="8"/>
            <color indexed="81"/>
            <rFont val="Aptos"/>
            <family val="2"/>
          </rPr>
          <t xml:space="preserve">Demonstrativo de cálculo </t>
        </r>
        <r>
          <rPr>
            <sz val="8"/>
            <color indexed="81"/>
            <rFont val="Aptos"/>
            <family val="2"/>
          </rPr>
          <t>- 15 = dias de ausência coberta pelo empregador. A Lei n° 8.213/91, que dispõe sobre os Planos de Benefícios da Previdência, em seu art. 60, § 3º, obriga o empregador a assumir o ônus financeiro pelo prazo de 15 dias, no caso de acidente de trabalho previsto no art. 131 da CLT. A ausência após os 15 dias ficará a cargo do INSS. 
/30 = impacto sobre o mês; /12 = impacto diluído ao longo de 12 meses; 7,8% ou 0,078 = segundo o IBGE, cerca de quase 8% dos empregados (nível nacional) sofrem acidente durante o ano;</t>
        </r>
      </text>
    </comment>
    <comment ref="C97" authorId="0" shapeId="0" xr:uid="{AD80B4D6-AAE4-4BD2-BB44-B363D1B658A7}">
      <text>
        <r>
          <rPr>
            <b/>
            <sz val="8"/>
            <color indexed="81"/>
            <rFont val="Aptos"/>
            <family val="2"/>
          </rPr>
          <t>Demonstrativo de cálculo</t>
        </r>
        <r>
          <rPr>
            <sz val="8"/>
            <color indexed="81"/>
            <rFont val="Aptos"/>
            <family val="2"/>
          </rPr>
          <t xml:space="preserve"> - ((1+1/3)/12) = provisionamento relativo às férias + terço constitucional do empregado substituto, proporcionais aos 120 dias de afastamento da empregada em licença maternidade; 2% ou 0,02 = percentual estimado da ocorrência da licença maternidade ao ano, de acordo com dados estatísticos do IBGE; 4/12 = 4 meses de licença maternidade por ano; 0,074% ou 0,00074</t>
        </r>
      </text>
    </comment>
    <comment ref="D105" authorId="0" shapeId="0" xr:uid="{DC95AA86-10BD-4254-AB9D-98918CA201B7}">
      <text>
        <r>
          <rPr>
            <sz val="8"/>
            <color indexed="81"/>
            <rFont val="Aptos"/>
            <family val="2"/>
          </rPr>
          <t>Não há previsão, para esta contratação, de substituto na cobertura de Intervalo para repouso ou alimentação.</t>
        </r>
        <r>
          <rPr>
            <b/>
            <sz val="8"/>
            <color indexed="81"/>
            <rFont val="Aptos"/>
            <family val="2"/>
          </rPr>
          <t xml:space="preserve"> Portanto, este custo deve estar zerado na planilha estimativa.</t>
        </r>
      </text>
    </comment>
    <comment ref="B115" authorId="0" shapeId="0" xr:uid="{1AAC54E4-4354-498B-A472-8AA99C7132D3}">
      <text>
        <r>
          <rPr>
            <b/>
            <i/>
            <sz val="8"/>
            <color indexed="81"/>
            <rFont val="Aptos"/>
            <family val="2"/>
          </rPr>
          <t>Nota:</t>
        </r>
        <r>
          <rPr>
            <i/>
            <sz val="8"/>
            <color indexed="81"/>
            <rFont val="Aptos"/>
            <family val="2"/>
          </rPr>
          <t> Valores mensais por posto/empregado.</t>
        </r>
      </text>
    </comment>
  </commentList>
</comments>
</file>

<file path=xl/sharedStrings.xml><?xml version="1.0" encoding="utf-8"?>
<sst xmlns="http://schemas.openxmlformats.org/spreadsheetml/2006/main" count="333" uniqueCount="212">
  <si>
    <t>Dados para composição dos custos referentes a mão de obra</t>
  </si>
  <si>
    <t>Classificação Brasileira de Ocupações (CBO)</t>
  </si>
  <si>
    <t>Módulo 1 - Composição da Remuneração</t>
  </si>
  <si>
    <t>Composição da Remuneração</t>
  </si>
  <si>
    <t>Valor (R$)</t>
  </si>
  <si>
    <t>A</t>
  </si>
  <si>
    <t>Salário-Base</t>
  </si>
  <si>
    <t>B</t>
  </si>
  <si>
    <t>C</t>
  </si>
  <si>
    <t>Adicional de Insalubridade</t>
  </si>
  <si>
    <t>D</t>
  </si>
  <si>
    <t>Adicional Noturno</t>
  </si>
  <si>
    <t>E</t>
  </si>
  <si>
    <t>F</t>
  </si>
  <si>
    <t>Outros (especificar)</t>
  </si>
  <si>
    <t>Total</t>
  </si>
  <si>
    <t>Módulo 2 - Encargos e Benefícios Anuais, Mensais e Diários</t>
  </si>
  <si>
    <t> Submódulo 2.1 - 13º (décimo terceiro) Salário, Férias e Adicional de Férias</t>
  </si>
  <si>
    <t>2.1</t>
  </si>
  <si>
    <t>13º (décimo terceiro) Salário, Férias e Adicional de Férias</t>
  </si>
  <si>
    <t>Percentual (%)</t>
  </si>
  <si>
    <t>13º (décimo terceiro) Salário</t>
  </si>
  <si>
    <t>Férias e Adicional de Férias</t>
  </si>
  <si>
    <t>Submódulo 2.2 - Encargos Previdenciários (GPS), Fundo de Garantia por Tempo de Serviço (FGTS) e outras contribuições.</t>
  </si>
  <si>
    <t>2.2</t>
  </si>
  <si>
    <t>GPS, FGTS e outras contribuições</t>
  </si>
  <si>
    <t>INSS</t>
  </si>
  <si>
    <t>Salário Educação</t>
  </si>
  <si>
    <t>SESC ou SESI</t>
  </si>
  <si>
    <t>SENAI - SENAC</t>
  </si>
  <si>
    <t>SEBRAE</t>
  </si>
  <si>
    <t>G</t>
  </si>
  <si>
    <t>INCRA</t>
  </si>
  <si>
    <t>H</t>
  </si>
  <si>
    <t>FGTS</t>
  </si>
  <si>
    <t>Nota 2: Os percentuais dos encargos previdenciários, do FGTS e demais contribuições são aqueles estabelecidos pela legislação vigente.</t>
  </si>
  <si>
    <t>Nota 3: O RAT a depender do grau de risco do serviço irá variar entre 1%, para risco leve, de 2%, para risco médio, e de 3% de risco grave. Deverá ser ajustado ao fator acidentário previdenciário (FAP).</t>
  </si>
  <si>
    <t>Submódulo 2.3 - Benefícios Mensais e Diários.</t>
  </si>
  <si>
    <t>2.3</t>
  </si>
  <si>
    <t>Benefícios Mensais e Diários</t>
  </si>
  <si>
    <t>Assistência Médica e Familiar</t>
  </si>
  <si>
    <t>Assistência Odontológica</t>
  </si>
  <si>
    <t>Assistência Funeral e Seguro de Vida</t>
  </si>
  <si>
    <t>Quadro-Resumo do Módulo 2 - Encargos e Benefícios anuais, mensais e diários</t>
  </si>
  <si>
    <t>Encargos e Benefícios Anuais, Mensais e Diários</t>
  </si>
  <si>
    <t>Módulo 3 - Provisão para Rescisão</t>
  </si>
  <si>
    <t>Provisão para Rescisão</t>
  </si>
  <si>
    <t>Aviso Prévio Indenizado</t>
  </si>
  <si>
    <t>Incidência do FGTS sobre o Aviso Prévio Indenizado</t>
  </si>
  <si>
    <t>Incidência de GPS, FGTS e outras contribuições sobre o Aviso Prévio Trabalhado</t>
  </si>
  <si>
    <t>Módulo 4 - Custo de Reposição do Profissional Ausente</t>
  </si>
  <si>
    <t>Submódulo 4.1 - Substituto nas Ausências Legais</t>
  </si>
  <si>
    <t>4.1</t>
  </si>
  <si>
    <t>Substituto nas Ausências Legais</t>
  </si>
  <si>
    <t>Substituto na cobertura de Ausências Legais</t>
  </si>
  <si>
    <t>Substituto na cobertura de Licença-Paternidade</t>
  </si>
  <si>
    <t>Substituto na cobertura de Ausência por acidente de trabalho</t>
  </si>
  <si>
    <t>Substituto na cobertura de Afastamento Maternidade</t>
  </si>
  <si>
    <t>4.2</t>
  </si>
  <si>
    <t>Substituto na Intrajornada </t>
  </si>
  <si>
    <t>Substituto na cobertura de Intervalo para repouso ou alimentação</t>
  </si>
  <si>
    <t>Quadro-Resumo do Módulo 4 - Custo de Reposição do Profissional Ausente</t>
  </si>
  <si>
    <t>Custo de Reposição do Profissional Ausente</t>
  </si>
  <si>
    <t>Substituto na Intrajornada</t>
  </si>
  <si>
    <t>Módulo 5 - Insumos Diversos</t>
  </si>
  <si>
    <t>Insumos Diversos</t>
  </si>
  <si>
    <t>Uniformes</t>
  </si>
  <si>
    <t>Equipamentos</t>
  </si>
  <si>
    <t>Módulo 6 - Custos Indiretos, Tributos e Lucro</t>
  </si>
  <si>
    <t>Custos Indiretos, Tributos e Lucro</t>
  </si>
  <si>
    <t>Custos Indiretos</t>
  </si>
  <si>
    <t>Lucro</t>
  </si>
  <si>
    <t>Tributos (C.1 + C.2 + C.3 + D)</t>
  </si>
  <si>
    <t xml:space="preserve">C.1. </t>
  </si>
  <si>
    <t>Tributos Federais (PIS)</t>
  </si>
  <si>
    <t>C.2.</t>
  </si>
  <si>
    <t>Tributos Federais (COFINS)</t>
  </si>
  <si>
    <t>C.3.</t>
  </si>
  <si>
    <t>Contribuição Previdenciária sobre a Receita Bruta - CPRB</t>
  </si>
  <si>
    <t>Nota 1: Custos Indiretos, Tributos e Lucro por empregado.</t>
  </si>
  <si>
    <t>QUADRO-RESUMO DO CUSTO POR EMPREGADO</t>
  </si>
  <si>
    <t>Mão de obra vinculada à execução contratual (valor por empregado)</t>
  </si>
  <si>
    <t>Valor(R$)</t>
  </si>
  <si>
    <t>Subtotal (A + B +C+ D+E)</t>
  </si>
  <si>
    <t>Valor Total por Empregado/Posto</t>
  </si>
  <si>
    <t>Substituto na cobertura de Férias</t>
  </si>
  <si>
    <t>Nota 1: O percentual do INSS poderá sofrer alteração de acordo com a "Desoneração da Folha de Pagamento". (Lei 12.546/2011 e suas alterações).</t>
  </si>
  <si>
    <t>-</t>
  </si>
  <si>
    <t>I</t>
  </si>
  <si>
    <t>Item</t>
  </si>
  <si>
    <t>Descrição</t>
  </si>
  <si>
    <t xml:space="preserve">Subtotal das provisões </t>
  </si>
  <si>
    <t>Percentual da Retenção Mensal por Posto/Cargo/Profissional (sobre remuneração)</t>
  </si>
  <si>
    <t/>
  </si>
  <si>
    <t>DETALHAMENTO DO CUSTO DE UNIFORMES</t>
  </si>
  <si>
    <t>Quantidade</t>
  </si>
  <si>
    <t>Custo mensal por profissional</t>
  </si>
  <si>
    <t>Subtotal antes da incidência do Submódulo 2.2 sobre custo de reposição</t>
  </si>
  <si>
    <t>Incidência do Submódulo 2.2 sobre custo de reposição</t>
  </si>
  <si>
    <t>Substituto na cobertura de outras ausências</t>
  </si>
  <si>
    <t>PLANILHA DE CUSTOS E FORMAÇÃO DE PREÇOS DO SERVIÇO DE PORTARIA NO CRQ-SP</t>
  </si>
  <si>
    <r>
      <t xml:space="preserve">Nota 4: Esses percentuais incidem sobre o Módulo 1 e o Submódulo 2.1. </t>
    </r>
    <r>
      <rPr>
        <b/>
        <sz val="8"/>
        <color theme="1"/>
        <rFont val="Aptos"/>
        <family val="2"/>
      </rPr>
      <t>(Redação dada pela Instrução Normativa nº 7, de 2018).</t>
    </r>
  </si>
  <si>
    <t>Retenções (%)</t>
  </si>
  <si>
    <t>J</t>
  </si>
  <si>
    <t>L</t>
  </si>
  <si>
    <t>M</t>
  </si>
  <si>
    <t>Data de Apresentação da Proposta (Dia/Mês/Ano):</t>
  </si>
  <si>
    <t>Município/UF:</t>
  </si>
  <si>
    <t>Tipo de Serviço (CATSER)</t>
  </si>
  <si>
    <t>Unidade de Medida</t>
  </si>
  <si>
    <t>Carga horária mensal (quantidade de horas)</t>
  </si>
  <si>
    <t>Categoria Profissional (vinculada à execução contratual)</t>
  </si>
  <si>
    <t xml:space="preserve">Nome do Sindicato / Registro da CCT no MTE </t>
  </si>
  <si>
    <t>Mês e Ano da CCT/Sentença Normativa/Dissídio:</t>
  </si>
  <si>
    <t>Data Base da Categoria</t>
  </si>
  <si>
    <t>Número de Meses de Execução Contratual:</t>
  </si>
  <si>
    <t>Posto de Serviço</t>
  </si>
  <si>
    <t>CatSer 8729</t>
  </si>
  <si>
    <t>5174-10</t>
  </si>
  <si>
    <r>
      <t xml:space="preserve">Objeto:  </t>
    </r>
    <r>
      <rPr>
        <sz val="10"/>
        <color theme="1"/>
        <rFont val="Aptos"/>
        <family val="2"/>
      </rPr>
      <t>Prestação de Serviços de Portaria no Conselho Regional de Quimica IV Região</t>
    </r>
  </si>
  <si>
    <t>Salário Normativo da Categoria Profissional</t>
  </si>
  <si>
    <t>Total  Submódulo 2.1</t>
  </si>
  <si>
    <t>Total Módulo 1 - Remuneração</t>
  </si>
  <si>
    <t>Auxílio-Refeição</t>
  </si>
  <si>
    <t>Auxílio-Alimentação /Cesta básica</t>
  </si>
  <si>
    <t xml:space="preserve">Auxilio Transporte </t>
  </si>
  <si>
    <t>Dias úteis/mês</t>
  </si>
  <si>
    <r>
      <rPr>
        <b/>
        <sz val="10"/>
        <color rgb="FF002060"/>
        <rFont val="Aptos"/>
        <family val="2"/>
      </rPr>
      <t>Regime de Tributação:</t>
    </r>
    <r>
      <rPr>
        <b/>
        <sz val="10"/>
        <color rgb="FFC00000"/>
        <rFont val="Aptos"/>
        <family val="2"/>
      </rPr>
      <t xml:space="preserve"> (Selecionar ao lado) &gt;</t>
    </r>
  </si>
  <si>
    <r>
      <t xml:space="preserve">ANEXO V - MODELO DE PLANILHA DE CUSTOS E FORMAÇÃO DE PREÇOS </t>
    </r>
    <r>
      <rPr>
        <b/>
        <sz val="14"/>
        <color rgb="FFC00000"/>
        <rFont val="Aptos"/>
        <family val="2"/>
      </rPr>
      <t>*</t>
    </r>
  </si>
  <si>
    <t>RAT Ajustado ( Ajusar RAT x FAP)do FAP.</t>
  </si>
  <si>
    <t>Adicional de Periculosidade</t>
  </si>
  <si>
    <t>Adicional de Hora Noturna reduzida</t>
  </si>
  <si>
    <t xml:space="preserve">Submódulo 4.2 - Substituto na Intrajornada </t>
  </si>
  <si>
    <t>Materiais</t>
  </si>
  <si>
    <r>
      <t>Multa do FGTS</t>
    </r>
    <r>
      <rPr>
        <strike/>
        <sz val="10"/>
        <color theme="1"/>
        <rFont val="Aptos"/>
        <family val="2"/>
      </rPr>
      <t xml:space="preserve"> e contribuição social </t>
    </r>
    <r>
      <rPr>
        <sz val="10"/>
        <color theme="1"/>
        <rFont val="Aptos"/>
        <family val="2"/>
      </rPr>
      <t>sobre o Aviso Prévio Trabalhado</t>
    </r>
  </si>
  <si>
    <r>
      <t xml:space="preserve">Multa do FGTS </t>
    </r>
    <r>
      <rPr>
        <strike/>
        <sz val="10"/>
        <color theme="1"/>
        <rFont val="Aptos"/>
        <family val="2"/>
      </rPr>
      <t>e contribuição social</t>
    </r>
    <r>
      <rPr>
        <sz val="10"/>
        <color theme="1"/>
        <rFont val="Aptos"/>
        <family val="2"/>
      </rPr>
      <t xml:space="preserve"> sobre o Aviso Prévio Indenizado</t>
    </r>
  </si>
  <si>
    <t>TABELA DE PROVISOES CONTA-DEPÓSITO VINCULADA (CDV)</t>
  </si>
  <si>
    <t>Total para 12 meses</t>
  </si>
  <si>
    <t>Cargo - Porteiro
CBO 5714-10</t>
  </si>
  <si>
    <t>R$ Unitário</t>
  </si>
  <si>
    <t>Peças - Quantitativo para 12 (doze) meses de contrato</t>
  </si>
  <si>
    <r>
      <rPr>
        <b/>
        <sz val="9"/>
        <color rgb="FFC00000"/>
        <rFont val="Aptos"/>
        <family val="2"/>
      </rPr>
      <t>*</t>
    </r>
    <r>
      <rPr>
        <b/>
        <sz val="9"/>
        <color theme="1"/>
        <rFont val="Aptos"/>
        <family val="2"/>
      </rPr>
      <t>A licitante sera responsável pelo preenchimento correto desta planilha, bem como será de sua responsabilidade realizar a conferência das fórmulas automatizadas e porcentagens aqui dispostas, verificanso se estão em conformidade com as disposições da CLT, CCT e legislações aplicáveis, minimizando o risco de equívocos no cômputo das previsões financeiras, eximindo a Contratante de quaisquer erros cometidos no preenchimento e apresentação da proposta comercial.</t>
    </r>
  </si>
  <si>
    <t>12 (doze) meses</t>
  </si>
  <si>
    <t>Relogio de Ponto</t>
  </si>
  <si>
    <t>Crachas de Identificação com cordão</t>
  </si>
  <si>
    <t>Livro de Ocorrência</t>
  </si>
  <si>
    <t>DETALHAMENTO DO CUSTO - EQUIPAMENTOS E MATERIAIS</t>
  </si>
  <si>
    <r>
      <t xml:space="preserve">Objeto:  </t>
    </r>
    <r>
      <rPr>
        <sz val="11"/>
        <color theme="1"/>
        <rFont val="Aptos"/>
        <family val="2"/>
      </rPr>
      <t>Prestação de Serviços de Portaria no Conselho Regional de Quimica IV Região</t>
    </r>
  </si>
  <si>
    <t>Blazer azul-marinho ou preto, em tecido tipo microfibra forrado internamente, inclusive na manga.</t>
  </si>
  <si>
    <t>Sapato social preto, par, couro maleável e palmilha macia, com fechamento em cadarço. Opçao feminina: Sapato tipo scarpin ou sapatilha, de salto baixo.</t>
  </si>
  <si>
    <t>Gravata azul-marinho ou preto 
Opção para posto feminino: Lenço para pescoço</t>
  </si>
  <si>
    <t>Camisa social manga comprida, cor branca, de tecido algodão e trama não transparente,  com abotoamento frontal, contendo o emblema da contratada, com logo na parte superior</t>
  </si>
  <si>
    <t>Calça social azul-marinho ou preta, em tecido tipo microfibra ou gabardine, com ziper, bolsos e passante.</t>
  </si>
  <si>
    <t>Blusa em malha de lã, azul marinho ou preta, fechada, manga longa, gola redonda ou em "v".</t>
  </si>
  <si>
    <t>Par de meias, tipo social na cor preta.
Opção feminina: Meia-calça, em fio 40, na cor preta.</t>
  </si>
  <si>
    <t xml:space="preserve">Custo Mensal </t>
  </si>
  <si>
    <t>Postos</t>
  </si>
  <si>
    <r>
      <t>Aviso Prévio Trabalhado</t>
    </r>
    <r>
      <rPr>
        <b/>
        <vertAlign val="superscript"/>
        <sz val="10"/>
        <color rgb="FFC00000"/>
        <rFont val="Aptos"/>
        <family val="2"/>
      </rPr>
      <t>1</t>
    </r>
  </si>
  <si>
    <r>
      <rPr>
        <b/>
        <sz val="8"/>
        <color rgb="FFC00000"/>
        <rFont val="Aptos"/>
        <family val="2"/>
      </rPr>
      <t>Nota 1: </t>
    </r>
    <r>
      <rPr>
        <sz val="8"/>
        <color theme="1"/>
        <rFont val="Aptos"/>
        <family val="2"/>
      </rPr>
      <t>O percentual de 1,94% indicado no Aviso Prévio Trabalhado (Alínea D) torna-se custo não renovável decorridos 12 meses. Assim, este percentual será alterado para 0,194% após 12 meses de vigência do contrato, considerando que é plurianual. O licitante poderá cotar percentual diferente do indicado na alínea D (1,94%), desde que com as devidas justificativas (Acórdão n. 1186/2017-TCU-Plenário).</t>
    </r>
  </si>
  <si>
    <r>
      <t>Módulo 4 - Custo de Reposição do Profissional Ausente</t>
    </r>
    <r>
      <rPr>
        <b/>
        <vertAlign val="superscript"/>
        <sz val="10"/>
        <color rgb="FFC00000"/>
        <rFont val="Aptos"/>
        <family val="2"/>
      </rPr>
      <t>1</t>
    </r>
  </si>
  <si>
    <r>
      <rPr>
        <b/>
        <sz val="8"/>
        <color rgb="FFC00000"/>
        <rFont val="Aptos"/>
        <family val="2"/>
      </rPr>
      <t>Nota 1: </t>
    </r>
    <r>
      <rPr>
        <sz val="8"/>
        <color theme="1"/>
        <rFont val="Aptos"/>
        <family val="2"/>
      </rPr>
      <t>Os itens que contemplam o módulo 4 se referem ao custo dos dias trabalhados pelo repositor/substituto, quando o empregado alocado na prestação de serviço estiver ausente, conforme as previsões estabelecidas na legislação. (Redação dada pela Instrução Normativa nº 7, de 2018).</t>
    </r>
  </si>
  <si>
    <r>
      <rPr>
        <b/>
        <sz val="12"/>
        <color rgb="FFC00000"/>
        <rFont val="Aptos"/>
        <family val="2"/>
      </rPr>
      <t>*</t>
    </r>
    <r>
      <rPr>
        <b/>
        <sz val="12"/>
        <color theme="4" tint="-0.499984740745262"/>
        <rFont val="Aptos"/>
        <family val="2"/>
      </rPr>
      <t>OBSERVAÇÕES:</t>
    </r>
  </si>
  <si>
    <r>
      <t xml:space="preserve">SERVIÇO PÚBLICO FEDERAL
</t>
    </r>
    <r>
      <rPr>
        <sz val="10"/>
        <color theme="1"/>
        <rFont val="Aptos"/>
        <family val="2"/>
      </rPr>
      <t>CONSELHO REGIONAL DE QUÍMICA IV REGIÃO – SÃO PAULO
RUA OSCAR FREIRE, 2039 – PINHEIROS – 05409-011 – SÃO PAULO/SP
WWW.CRQSP.ORG.BR</t>
    </r>
  </si>
  <si>
    <r>
      <t xml:space="preserve">Tributos Estaduais/Municipais (ISS) - Código do Serviço </t>
    </r>
    <r>
      <rPr>
        <b/>
        <sz val="10"/>
        <color rgb="FFC00000"/>
        <rFont val="Aptos"/>
        <family val="2"/>
      </rPr>
      <t>XX.XX</t>
    </r>
  </si>
  <si>
    <r>
      <rPr>
        <b/>
        <sz val="10"/>
        <color rgb="FFC00000"/>
        <rFont val="Aptos"/>
        <family val="2"/>
      </rPr>
      <t>Nota 2:</t>
    </r>
    <r>
      <rPr>
        <sz val="10"/>
        <color theme="1"/>
        <rFont val="Aptos"/>
        <family val="2"/>
      </rPr>
      <t> A empresa que indicar "desoneração" do Submódulo 2.2 deverá incluir uma rubrica para tributação da Contribuição Previdenciária sobre a Receita Bruta - CPRB.</t>
    </r>
  </si>
  <si>
    <r>
      <t>D</t>
    </r>
    <r>
      <rPr>
        <b/>
        <vertAlign val="superscript"/>
        <sz val="10"/>
        <color rgb="FFC00000"/>
        <rFont val="Aptos"/>
        <family val="2"/>
      </rPr>
      <t>n2</t>
    </r>
  </si>
  <si>
    <t>São Paulo</t>
  </si>
  <si>
    <t>Valor Unitário do Vale transporte</t>
  </si>
  <si>
    <t>número de dias trabalhados/mês</t>
  </si>
  <si>
    <t>Subtotal</t>
  </si>
  <si>
    <t>Salário da Categoria</t>
  </si>
  <si>
    <t>Vale Refeição</t>
  </si>
  <si>
    <t>Valor diário</t>
  </si>
  <si>
    <t xml:space="preserve">dias trabalhados </t>
  </si>
  <si>
    <t xml:space="preserve">% de Desconto </t>
  </si>
  <si>
    <t>Vale Transporte SP - Segunda a Sexta - PORTEIRO</t>
  </si>
  <si>
    <t>número de passagens/dia/volta do posto</t>
  </si>
  <si>
    <t>número de passagens/dia/ida ao posto</t>
  </si>
  <si>
    <t>Cesta Básica / Vale-Alimentação</t>
  </si>
  <si>
    <t>Valor mensal</t>
  </si>
  <si>
    <t>% Desconto</t>
  </si>
  <si>
    <t>subtotal  desconto</t>
  </si>
  <si>
    <t>subtotal  bruto</t>
  </si>
  <si>
    <t>% do salário do trabalhador</t>
  </si>
  <si>
    <r>
      <t xml:space="preserve">Demonstrativo de Vale Transporte - </t>
    </r>
    <r>
      <rPr>
        <b/>
        <sz val="14"/>
        <color rgb="FFFFFF00"/>
        <rFont val="Aptos"/>
        <family val="2"/>
      </rPr>
      <t>Preencher os campos em AMARELO</t>
    </r>
  </si>
  <si>
    <t>OUTROS BENEFICIOS (ESPECIFICAR)</t>
  </si>
  <si>
    <t>Porteiro/Controlador de acesso</t>
  </si>
  <si>
    <r>
      <t>Férias e 1/3 Constitucional (sobre remuneração)</t>
    </r>
    <r>
      <rPr>
        <vertAlign val="superscript"/>
        <sz val="11"/>
        <color rgb="FFC00000"/>
        <rFont val="Aptos"/>
        <family val="2"/>
      </rPr>
      <t>*1</t>
    </r>
  </si>
  <si>
    <r>
      <t>13º Salário (sobre remuneração)</t>
    </r>
    <r>
      <rPr>
        <vertAlign val="superscript"/>
        <sz val="11"/>
        <color rgb="FFC00000"/>
        <rFont val="Aptos"/>
        <family val="2"/>
      </rPr>
      <t>*2</t>
    </r>
  </si>
  <si>
    <r>
      <t>Incidência do submódulo 2.2 (sobre a remuneração)</t>
    </r>
    <r>
      <rPr>
        <vertAlign val="superscript"/>
        <sz val="11"/>
        <color rgb="FFC00000"/>
        <rFont val="Aptos"/>
        <family val="2"/>
      </rPr>
      <t>*3</t>
    </r>
  </si>
  <si>
    <r>
      <t>Indenização - Rescisões sem justa causa - Multa do FGTS (sobre remuneração)</t>
    </r>
    <r>
      <rPr>
        <vertAlign val="superscript"/>
        <sz val="11"/>
        <color rgb="FFC00000"/>
        <rFont val="Aptos"/>
        <family val="2"/>
      </rPr>
      <t>*4</t>
    </r>
  </si>
  <si>
    <r>
      <rPr>
        <b/>
        <sz val="11"/>
        <color rgb="FFC00000"/>
        <rFont val="Aptos"/>
        <family val="2"/>
      </rPr>
      <t xml:space="preserve">*3 -  </t>
    </r>
    <r>
      <rPr>
        <sz val="11"/>
        <color theme="1"/>
        <rFont val="Aptos"/>
        <family val="2"/>
      </rPr>
      <t>A incidência recai sobre as verbas de 13º salário, férias e 1/3 constitucional, variando de acordo com a RAT e FAP ajustada da empresa.</t>
    </r>
  </si>
  <si>
    <r>
      <rPr>
        <b/>
        <sz val="11"/>
        <color rgb="FFC00000"/>
        <rFont val="Aptos"/>
        <family val="2"/>
      </rPr>
      <t xml:space="preserve">*1 </t>
    </r>
    <r>
      <rPr>
        <sz val="11"/>
        <color theme="1"/>
        <rFont val="Aptos"/>
        <family val="2"/>
      </rPr>
      <t>-  Férias e 1/3 Constitucional, conforme item 14 do Anexo XII da IN n. 5/2017 e Acordão 2161/2021 - TCU - Plenário</t>
    </r>
  </si>
  <si>
    <r>
      <rPr>
        <b/>
        <sz val="11"/>
        <color rgb="FFC00000"/>
        <rFont val="Aptos"/>
        <family val="2"/>
      </rPr>
      <t>*4</t>
    </r>
    <r>
      <rPr>
        <sz val="11"/>
        <color theme="1"/>
        <rFont val="Aptos"/>
        <family val="2"/>
      </rPr>
      <t xml:space="preserve"> - Lei nº 13.932, de 11 de dezembro de 2019: "Art. 12. A partir de 1º de janeiro de 2020, fica extinta a contribuição social instituída por meio do art. 1º da Lei Complementar nº 110, de 29 de junho de 2001". Ou seja, o percentual de " Multa sobre FGTS e contribuição social sobre o aviso prévio indenizado e sobre o aviso prévio trabalhado", constante na Conta-Depósito Vinculada - Bloqueada para Movimentação do item 14 do Anexo XII da IN nº 5, de 2017,  passa a ser de 4% (quatro por cento) ao invés de 5% (cinco por cento) 
Vide : "https://www.gov.br/compras/pt-br/agente-publico/orientacoes-e-procedimentos/26-extincao-da-contribuicao-social-de-10-sobre-o-fgts-e-os-contratos-administrativos#:~:text=A%20partir%20de%201%C2%BA%20de,29%20de%20junho%20de%202001.%22"
</t>
    </r>
  </si>
  <si>
    <r>
      <rPr>
        <b/>
        <sz val="11"/>
        <color rgb="FFC00000"/>
        <rFont val="Aptos"/>
        <family val="2"/>
      </rPr>
      <t xml:space="preserve">*2 </t>
    </r>
    <r>
      <rPr>
        <sz val="11"/>
        <color rgb="FFC00000"/>
        <rFont val="Aptos"/>
        <family val="2"/>
      </rPr>
      <t>-</t>
    </r>
    <r>
      <rPr>
        <sz val="11"/>
        <color theme="1"/>
        <rFont val="Aptos"/>
        <family val="2"/>
      </rPr>
      <t xml:space="preserve"> 13º Salário , conforme item 14 do Anexo XII da IN n. 5/2017</t>
    </r>
  </si>
  <si>
    <t>Memória de cálculo da incidência = (% total do submódulo 2.2 * 20,43%)/100</t>
  </si>
  <si>
    <r>
      <t xml:space="preserve">DADOS REFERENTES À CONTRATAÇÃO E DISCRIMINAÇÃO DOS SERVIÇOS
</t>
    </r>
    <r>
      <rPr>
        <sz val="10"/>
        <color theme="7"/>
        <rFont val="Aptos"/>
        <family val="2"/>
      </rPr>
      <t>Obs. Os valores (R$) preenchidos abaixo tem como base a atual contratação do CRQ, devendo ser substituidos de acordo com os criterios da licitante</t>
    </r>
    <r>
      <rPr>
        <b/>
        <sz val="10"/>
        <color theme="0"/>
        <rFont val="Aptos"/>
        <family val="2"/>
      </rPr>
      <t xml:space="preserve">    .</t>
    </r>
  </si>
  <si>
    <r>
      <t xml:space="preserve">Número do  Processo: </t>
    </r>
    <r>
      <rPr>
        <b/>
        <sz val="10"/>
        <color rgb="FFC00000"/>
        <rFont val="Aptos"/>
        <family val="2"/>
      </rPr>
      <t>Pregão Eletrônico nº 23/2025</t>
    </r>
  </si>
  <si>
    <r>
      <rPr>
        <b/>
        <sz val="11"/>
        <color theme="1"/>
        <rFont val="Aptos"/>
        <family val="2"/>
      </rPr>
      <t>Demonstrativos dos encargos trabalhistas de que trata o ANEXO XII da IN 05/17</t>
    </r>
    <r>
      <rPr>
        <sz val="11"/>
        <color theme="1"/>
        <rFont val="Aptos"/>
        <family val="2"/>
      </rPr>
      <t xml:space="preserve">, em relação à mão de obra das empresas contratadas para prestar serviços de forma contínua, por meio de dedicação exclusiva de mão de obra, </t>
    </r>
    <r>
      <rPr>
        <b/>
        <sz val="11"/>
        <color theme="1"/>
        <rFont val="Aptos"/>
        <family val="2"/>
      </rPr>
      <t>a serem destacadas do valor mensal do contrato e depositadas pela Administração em Conta-Depósito Vinculada ― bloqueada para movimentaçã</t>
    </r>
    <r>
      <rPr>
        <sz val="11"/>
        <color theme="1"/>
        <rFont val="Aptos"/>
        <family val="2"/>
      </rPr>
      <t>o, aberta em nome do prestador de serviço.</t>
    </r>
  </si>
  <si>
    <r>
      <t xml:space="preserve">ANEXO VIII-A - MODELO DE PLANILHA DE CUSTOS E FORMAÇÃO DE PREÇOS </t>
    </r>
    <r>
      <rPr>
        <b/>
        <sz val="14"/>
        <color rgb="FFC00000"/>
        <rFont val="Aptos"/>
        <family val="2"/>
      </rPr>
      <t>*</t>
    </r>
  </si>
  <si>
    <t>Nome da Empresa:</t>
  </si>
  <si>
    <t>Valor Global (4 Empregados/Postos )</t>
  </si>
  <si>
    <r>
      <t xml:space="preserve">ANEXO VIII-A - MODELO DE PLANILHA DE CUSTOS E FORMAÇÃO DE PREÇOS </t>
    </r>
    <r>
      <rPr>
        <b/>
        <sz val="12"/>
        <color rgb="FFC00000"/>
        <rFont val="Aptos"/>
        <family val="2"/>
      </rPr>
      <t>*</t>
    </r>
  </si>
  <si>
    <t>Número da Licitação: 90008/2025</t>
  </si>
  <si>
    <t xml:space="preserve">CNPJ: </t>
  </si>
  <si>
    <t>Custo Total</t>
  </si>
  <si>
    <r>
      <t xml:space="preserve">Outros benefícios (especificar) - </t>
    </r>
    <r>
      <rPr>
        <b/>
        <sz val="10"/>
        <color theme="1"/>
        <rFont val="Aptos"/>
        <family val="2"/>
      </rPr>
      <t>Premio Assiduidade / PPR / ......</t>
    </r>
  </si>
  <si>
    <r>
      <t xml:space="preserve">PPR - </t>
    </r>
    <r>
      <rPr>
        <b/>
        <sz val="11"/>
        <color rgb="FFC00000"/>
        <rFont val="Aptos"/>
        <family val="2"/>
      </rPr>
      <t>Valor Anual</t>
    </r>
  </si>
  <si>
    <r>
      <t xml:space="preserve">Premio Assiduidade - </t>
    </r>
    <r>
      <rPr>
        <b/>
        <sz val="11"/>
        <color rgb="FFC00000"/>
        <rFont val="Aptos"/>
        <family val="2"/>
      </rPr>
      <t>Valor mensal</t>
    </r>
  </si>
  <si>
    <t>220 horas/mês</t>
  </si>
  <si>
    <t>Outros (especificar) - Valor Mensal</t>
  </si>
  <si>
    <t>Lucro real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</si>
</sst>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0.000%"/>
    <numFmt numFmtId="167" formatCode="_-[$R$-416]\ * #,##0.00_-;\-[$R$-416]\ * #,##0.00_-;_-[$R$-416]\ * &quot;-&quot;??_-;_-@_-"/>
    <numFmt numFmtId="168" formatCode="0.0000%"/>
    <numFmt numFmtId="169" formatCode="00"/>
    <numFmt numFmtId="170" formatCode="&quot;R$&quot;\ #,##0.00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Times New Roman"/>
      <family val="1"/>
    </font>
    <font>
      <sz val="10"/>
      <color theme="1"/>
      <name val="Aptos"/>
      <family val="2"/>
    </font>
    <font>
      <b/>
      <sz val="10"/>
      <color theme="0"/>
      <name val="Aptos"/>
      <family val="2"/>
    </font>
    <font>
      <b/>
      <sz val="10"/>
      <name val="Aptos"/>
      <family val="2"/>
    </font>
    <font>
      <sz val="10"/>
      <name val="Aptos"/>
      <family val="2"/>
    </font>
    <font>
      <sz val="10"/>
      <color rgb="FFFF0000"/>
      <name val="Aptos"/>
      <family val="2"/>
    </font>
    <font>
      <b/>
      <sz val="10"/>
      <color theme="1"/>
      <name val="Aptos"/>
      <family val="2"/>
    </font>
    <font>
      <sz val="11"/>
      <color theme="1"/>
      <name val="Aptos"/>
      <family val="2"/>
    </font>
    <font>
      <b/>
      <sz val="10"/>
      <color indexed="8"/>
      <name val="Aptos"/>
      <family val="2"/>
    </font>
    <font>
      <b/>
      <sz val="11"/>
      <color theme="0"/>
      <name val="Aptos"/>
      <family val="2"/>
    </font>
    <font>
      <b/>
      <sz val="11"/>
      <color theme="4" tint="-0.499984740745262"/>
      <name val="Aptos"/>
      <family val="2"/>
    </font>
    <font>
      <b/>
      <sz val="10"/>
      <color theme="4" tint="-0.499984740745262"/>
      <name val="Aptos"/>
      <family val="2"/>
    </font>
    <font>
      <b/>
      <sz val="9"/>
      <color theme="1"/>
      <name val="Aptos"/>
      <family val="2"/>
    </font>
    <font>
      <b/>
      <sz val="8"/>
      <color theme="1"/>
      <name val="Aptos"/>
      <family val="2"/>
    </font>
    <font>
      <sz val="10"/>
      <color rgb="FFC00000"/>
      <name val="Aptos"/>
      <family val="2"/>
    </font>
    <font>
      <b/>
      <sz val="10"/>
      <color rgb="FFC00000"/>
      <name val="Aptos"/>
      <family val="2"/>
    </font>
    <font>
      <sz val="10"/>
      <color theme="7"/>
      <name val="Aptos"/>
      <family val="2"/>
    </font>
    <font>
      <sz val="8"/>
      <color theme="1"/>
      <name val="Aptos"/>
      <family val="2"/>
    </font>
    <font>
      <u/>
      <sz val="11"/>
      <color theme="10"/>
      <name val="Aptos"/>
      <family val="2"/>
    </font>
    <font>
      <sz val="12"/>
      <color theme="1"/>
      <name val="Aptos"/>
      <family val="2"/>
    </font>
    <font>
      <b/>
      <sz val="12"/>
      <name val="Aptos"/>
      <family val="2"/>
    </font>
    <font>
      <sz val="11"/>
      <name val="Aptos"/>
      <family val="2"/>
    </font>
    <font>
      <b/>
      <sz val="11"/>
      <name val="Aptos"/>
      <family val="2"/>
    </font>
    <font>
      <b/>
      <sz val="11"/>
      <color theme="1"/>
      <name val="Aptos"/>
      <family val="2"/>
    </font>
    <font>
      <b/>
      <sz val="12"/>
      <color theme="4" tint="-0.499984740745262"/>
      <name val="Aptos"/>
      <family val="2"/>
    </font>
    <font>
      <b/>
      <sz val="9"/>
      <color rgb="FFC00000"/>
      <name val="Aptos"/>
      <family val="2"/>
    </font>
    <font>
      <b/>
      <sz val="14"/>
      <color theme="0"/>
      <name val="Aptos"/>
      <family val="2"/>
    </font>
    <font>
      <b/>
      <sz val="10"/>
      <color rgb="FF002060"/>
      <name val="Aptos"/>
      <family val="2"/>
    </font>
    <font>
      <b/>
      <sz val="8"/>
      <color indexed="81"/>
      <name val="Aptos Display"/>
      <family val="2"/>
    </font>
    <font>
      <sz val="8"/>
      <color indexed="81"/>
      <name val="Aptos Display"/>
      <family val="2"/>
    </font>
    <font>
      <i/>
      <sz val="8"/>
      <color indexed="81"/>
      <name val="Segoe UI"/>
      <family val="2"/>
    </font>
    <font>
      <b/>
      <sz val="8"/>
      <color indexed="81"/>
      <name val="Aptos"/>
      <family val="2"/>
    </font>
    <font>
      <sz val="8"/>
      <color indexed="81"/>
      <name val="Aptos"/>
      <family val="2"/>
    </font>
    <font>
      <i/>
      <sz val="8"/>
      <color indexed="81"/>
      <name val="Aptos"/>
      <family val="2"/>
    </font>
    <font>
      <b/>
      <sz val="14"/>
      <name val="Aptos"/>
      <family val="2"/>
    </font>
    <font>
      <b/>
      <sz val="11"/>
      <color rgb="FFC00000"/>
      <name val="Aptos"/>
      <family val="2"/>
    </font>
    <font>
      <b/>
      <sz val="12"/>
      <color rgb="FFC00000"/>
      <name val="Aptos"/>
      <family val="2"/>
    </font>
    <font>
      <b/>
      <sz val="14"/>
      <color rgb="FFC00000"/>
      <name val="Aptos"/>
      <family val="2"/>
    </font>
    <font>
      <b/>
      <sz val="8"/>
      <color rgb="FFC00000"/>
      <name val="Aptos"/>
      <family val="2"/>
    </font>
    <font>
      <b/>
      <i/>
      <sz val="8"/>
      <color indexed="81"/>
      <name val="Aptos"/>
      <family val="2"/>
    </font>
    <font>
      <strike/>
      <sz val="10"/>
      <color theme="1"/>
      <name val="Aptos"/>
      <family val="2"/>
    </font>
    <font>
      <sz val="11"/>
      <color rgb="FFC00000"/>
      <name val="Aptos"/>
      <family val="2"/>
    </font>
    <font>
      <b/>
      <sz val="14"/>
      <color theme="4" tint="-0.499984740745262"/>
      <name val="Aptos"/>
      <family val="2"/>
    </font>
    <font>
      <b/>
      <sz val="16"/>
      <color theme="4" tint="-0.499984740745262"/>
      <name val="Aptos"/>
      <family val="2"/>
    </font>
    <font>
      <sz val="11"/>
      <color rgb="FF000000"/>
      <name val="Aptos"/>
      <family val="2"/>
    </font>
    <font>
      <b/>
      <vertAlign val="superscript"/>
      <sz val="10"/>
      <color rgb="FFC00000"/>
      <name val="Aptos"/>
      <family val="2"/>
    </font>
    <font>
      <i/>
      <sz val="11"/>
      <name val="Aptos"/>
      <family val="2"/>
    </font>
    <font>
      <b/>
      <sz val="11"/>
      <color rgb="FF002060"/>
      <name val="Aptos"/>
      <family val="2"/>
    </font>
    <font>
      <b/>
      <sz val="14"/>
      <color rgb="FFFFFF00"/>
      <name val="Aptos"/>
      <family val="2"/>
    </font>
    <font>
      <vertAlign val="superscript"/>
      <sz val="11"/>
      <color rgb="FFC00000"/>
      <name val="Aptos"/>
      <family val="2"/>
    </font>
    <font>
      <sz val="5"/>
      <color theme="2"/>
      <name val="Aptos"/>
      <family val="2"/>
    </font>
    <font>
      <b/>
      <sz val="10"/>
      <color rgb="FFFF0000"/>
      <name val="Aptos"/>
      <family val="2"/>
    </font>
    <font>
      <b/>
      <sz val="12"/>
      <color theme="0"/>
      <name val="Aptos"/>
      <family val="2"/>
    </font>
    <font>
      <sz val="16"/>
      <color theme="4" tint="-0.499984740745262"/>
      <name val="Aptos"/>
      <family val="2"/>
    </font>
  </fonts>
  <fills count="2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66FF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2" fillId="0" borderId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73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4" fontId="6" fillId="0" borderId="0" xfId="2" applyFont="1" applyAlignment="1">
      <alignment vertical="center"/>
    </xf>
    <xf numFmtId="0" fontId="6" fillId="0" borderId="1" xfId="0" applyFont="1" applyBorder="1" applyAlignment="1">
      <alignment vertical="center" wrapText="1"/>
    </xf>
    <xf numFmtId="0" fontId="11" fillId="2" borderId="27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43" fontId="9" fillId="3" borderId="5" xfId="1" applyFont="1" applyFill="1" applyBorder="1" applyAlignment="1">
      <alignment vertical="center"/>
    </xf>
    <xf numFmtId="0" fontId="11" fillId="2" borderId="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43" fontId="8" fillId="2" borderId="5" xfId="1" applyFont="1" applyFill="1" applyBorder="1" applyAlignment="1">
      <alignment vertical="center"/>
    </xf>
    <xf numFmtId="0" fontId="6" fillId="0" borderId="0" xfId="0" applyFont="1" applyAlignment="1">
      <alignment horizontal="left" vertical="center" wrapText="1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10" fontId="6" fillId="0" borderId="0" xfId="3" applyNumberFormat="1" applyFont="1" applyAlignment="1">
      <alignment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32" xfId="0" applyFont="1" applyFill="1" applyBorder="1" applyAlignment="1">
      <alignment horizontal="center" vertical="center"/>
    </xf>
    <xf numFmtId="0" fontId="12" fillId="0" borderId="0" xfId="0" applyFont="1"/>
    <xf numFmtId="0" fontId="11" fillId="0" borderId="1" xfId="0" applyFont="1" applyBorder="1" applyAlignment="1">
      <alignment vertical="center"/>
    </xf>
    <xf numFmtId="10" fontId="8" fillId="0" borderId="1" xfId="0" applyNumberFormat="1" applyFont="1" applyBorder="1" applyAlignment="1">
      <alignment vertical="center"/>
    </xf>
    <xf numFmtId="0" fontId="13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43" fontId="6" fillId="0" borderId="0" xfId="0" applyNumberFormat="1" applyFont="1" applyAlignment="1">
      <alignment vertical="center"/>
    </xf>
    <xf numFmtId="43" fontId="8" fillId="2" borderId="11" xfId="1" applyFont="1" applyFill="1" applyBorder="1" applyAlignment="1">
      <alignment vertical="center"/>
    </xf>
    <xf numFmtId="10" fontId="20" fillId="3" borderId="1" xfId="3" applyNumberFormat="1" applyFont="1" applyFill="1" applyBorder="1" applyAlignment="1">
      <alignment vertical="center"/>
    </xf>
    <xf numFmtId="10" fontId="20" fillId="0" borderId="1" xfId="3" applyNumberFormat="1" applyFont="1" applyBorder="1" applyAlignment="1">
      <alignment vertical="center"/>
    </xf>
    <xf numFmtId="0" fontId="12" fillId="0" borderId="0" xfId="0" quotePrefix="1" applyFont="1"/>
    <xf numFmtId="0" fontId="23" fillId="0" borderId="0" xfId="4" applyFont="1"/>
    <xf numFmtId="10" fontId="26" fillId="0" borderId="1" xfId="3" applyNumberFormat="1" applyFont="1" applyFill="1" applyBorder="1" applyAlignment="1" applyProtection="1">
      <alignment horizontal="center" vertical="center" wrapText="1"/>
      <protection hidden="1"/>
    </xf>
    <xf numFmtId="0" fontId="12" fillId="4" borderId="0" xfId="0" applyFont="1" applyFill="1"/>
    <xf numFmtId="0" fontId="12" fillId="4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10" fontId="12" fillId="0" borderId="0" xfId="3" applyNumberFormat="1" applyFont="1"/>
    <xf numFmtId="0" fontId="6" fillId="0" borderId="0" xfId="0" applyFont="1" applyAlignment="1">
      <alignment horizontal="center" vertical="center"/>
    </xf>
    <xf numFmtId="0" fontId="11" fillId="9" borderId="0" xfId="0" applyFont="1" applyFill="1" applyAlignment="1">
      <alignment horizontal="left" vertical="center"/>
    </xf>
    <xf numFmtId="0" fontId="12" fillId="0" borderId="6" xfId="0" applyFont="1" applyBorder="1" applyAlignment="1">
      <alignment vertical="center"/>
    </xf>
    <xf numFmtId="0" fontId="12" fillId="0" borderId="0" xfId="0" applyFont="1" applyAlignment="1">
      <alignment vertical="center" wrapText="1"/>
    </xf>
    <xf numFmtId="0" fontId="11" fillId="2" borderId="1" xfId="0" applyFont="1" applyFill="1" applyBorder="1" applyAlignment="1">
      <alignment vertical="center"/>
    </xf>
    <xf numFmtId="0" fontId="11" fillId="2" borderId="17" xfId="0" applyFont="1" applyFill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10" fontId="9" fillId="3" borderId="1" xfId="0" applyNumberFormat="1" applyFont="1" applyFill="1" applyBorder="1" applyAlignment="1">
      <alignment horizontal="center" vertical="center"/>
    </xf>
    <xf numFmtId="0" fontId="16" fillId="6" borderId="0" xfId="0" applyFont="1" applyFill="1" applyAlignment="1">
      <alignment horizontal="center" vertical="center"/>
    </xf>
    <xf numFmtId="0" fontId="15" fillId="6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31" fillId="7" borderId="0" xfId="0" applyFont="1" applyFill="1" applyAlignment="1">
      <alignment horizontal="center" vertical="center"/>
    </xf>
    <xf numFmtId="0" fontId="11" fillId="9" borderId="0" xfId="0" applyFont="1" applyFill="1" applyAlignment="1">
      <alignment horizontal="left" vertical="top"/>
    </xf>
    <xf numFmtId="0" fontId="11" fillId="9" borderId="0" xfId="0" applyFont="1" applyFill="1" applyAlignment="1">
      <alignment horizontal="left"/>
    </xf>
    <xf numFmtId="0" fontId="11" fillId="2" borderId="9" xfId="0" applyFont="1" applyFill="1" applyBorder="1" applyAlignment="1">
      <alignment vertical="center"/>
    </xf>
    <xf numFmtId="0" fontId="11" fillId="2" borderId="10" xfId="0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10" fontId="11" fillId="2" borderId="10" xfId="0" applyNumberFormat="1" applyFont="1" applyFill="1" applyBorder="1" applyAlignment="1">
      <alignment vertical="center"/>
    </xf>
    <xf numFmtId="10" fontId="11" fillId="2" borderId="10" xfId="3" applyNumberFormat="1" applyFont="1" applyFill="1" applyBorder="1" applyAlignment="1">
      <alignment horizontal="right" vertical="center"/>
    </xf>
    <xf numFmtId="164" fontId="6" fillId="0" borderId="0" xfId="2" applyFont="1" applyBorder="1" applyAlignment="1">
      <alignment horizontal="left" vertical="center" wrapText="1"/>
    </xf>
    <xf numFmtId="10" fontId="8" fillId="2" borderId="10" xfId="0" applyNumberFormat="1" applyFont="1" applyFill="1" applyBorder="1" applyAlignment="1">
      <alignment vertical="center"/>
    </xf>
    <xf numFmtId="43" fontId="11" fillId="2" borderId="11" xfId="1" applyFont="1" applyFill="1" applyBorder="1" applyAlignment="1">
      <alignment vertical="center"/>
    </xf>
    <xf numFmtId="0" fontId="20" fillId="2" borderId="32" xfId="0" applyFont="1" applyFill="1" applyBorder="1" applyAlignment="1">
      <alignment horizontal="center" vertical="center" wrapText="1"/>
    </xf>
    <xf numFmtId="10" fontId="32" fillId="2" borderId="10" xfId="3" applyNumberFormat="1" applyFont="1" applyFill="1" applyBorder="1" applyAlignment="1">
      <alignment vertical="center"/>
    </xf>
    <xf numFmtId="0" fontId="9" fillId="0" borderId="0" xfId="0" applyFont="1" applyAlignment="1">
      <alignment horizontal="left" vertical="top" wrapText="1"/>
    </xf>
    <xf numFmtId="0" fontId="9" fillId="11" borderId="0" xfId="0" applyFont="1" applyFill="1" applyAlignment="1">
      <alignment horizontal="left" vertical="top" wrapText="1"/>
    </xf>
    <xf numFmtId="0" fontId="6" fillId="11" borderId="0" xfId="0" applyFont="1" applyFill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6" fillId="4" borderId="14" xfId="0" applyFont="1" applyFill="1" applyBorder="1" applyAlignment="1">
      <alignment horizontal="center" vertical="center"/>
    </xf>
    <xf numFmtId="43" fontId="9" fillId="3" borderId="45" xfId="1" applyFont="1" applyFill="1" applyBorder="1" applyAlignment="1">
      <alignment vertical="center"/>
    </xf>
    <xf numFmtId="0" fontId="17" fillId="2" borderId="17" xfId="0" applyFont="1" applyFill="1" applyBorder="1" applyAlignment="1">
      <alignment horizontal="center" vertical="center"/>
    </xf>
    <xf numFmtId="164" fontId="12" fillId="0" borderId="0" xfId="2" applyFont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11" fillId="2" borderId="44" xfId="0" applyFont="1" applyFill="1" applyBorder="1" applyAlignment="1">
      <alignment horizontal="center" vertical="center"/>
    </xf>
    <xf numFmtId="0" fontId="11" fillId="14" borderId="4" xfId="0" applyFont="1" applyFill="1" applyBorder="1" applyAlignment="1">
      <alignment horizontal="center" vertical="center"/>
    </xf>
    <xf numFmtId="0" fontId="11" fillId="14" borderId="1" xfId="0" applyFont="1" applyFill="1" applyBorder="1" applyAlignment="1">
      <alignment horizontal="center" vertical="center"/>
    </xf>
    <xf numFmtId="0" fontId="11" fillId="14" borderId="5" xfId="0" applyFont="1" applyFill="1" applyBorder="1" applyAlignment="1">
      <alignment horizontal="center" vertical="center"/>
    </xf>
    <xf numFmtId="0" fontId="6" fillId="14" borderId="1" xfId="0" applyFont="1" applyFill="1" applyBorder="1" applyAlignment="1">
      <alignment vertical="center" wrapText="1"/>
    </xf>
    <xf numFmtId="43" fontId="6" fillId="14" borderId="1" xfId="1" applyFont="1" applyFill="1" applyBorder="1" applyAlignment="1">
      <alignment vertical="center"/>
    </xf>
    <xf numFmtId="43" fontId="9" fillId="14" borderId="5" xfId="1" applyFont="1" applyFill="1" applyBorder="1" applyAlignment="1">
      <alignment vertical="center"/>
    </xf>
    <xf numFmtId="43" fontId="6" fillId="14" borderId="10" xfId="1" applyFont="1" applyFill="1" applyBorder="1" applyAlignment="1">
      <alignment vertical="center"/>
    </xf>
    <xf numFmtId="43" fontId="6" fillId="14" borderId="11" xfId="0" applyNumberFormat="1" applyFont="1" applyFill="1" applyBorder="1" applyAlignment="1">
      <alignment vertical="center"/>
    </xf>
    <xf numFmtId="0" fontId="6" fillId="14" borderId="1" xfId="0" applyFont="1" applyFill="1" applyBorder="1" applyAlignment="1">
      <alignment vertical="center"/>
    </xf>
    <xf numFmtId="0" fontId="12" fillId="4" borderId="15" xfId="0" applyFont="1" applyFill="1" applyBorder="1" applyAlignment="1">
      <alignment horizontal="justify" vertical="center" wrapText="1"/>
    </xf>
    <xf numFmtId="0" fontId="15" fillId="9" borderId="33" xfId="0" applyFont="1" applyFill="1" applyBorder="1" applyAlignment="1" applyProtection="1">
      <alignment horizontal="center" vertical="center" wrapText="1"/>
      <protection hidden="1"/>
    </xf>
    <xf numFmtId="10" fontId="47" fillId="9" borderId="34" xfId="3" applyNumberFormat="1" applyFont="1" applyFill="1" applyBorder="1" applyAlignment="1" applyProtection="1">
      <alignment horizontal="center" vertical="center" wrapText="1"/>
      <protection hidden="1"/>
    </xf>
    <xf numFmtId="0" fontId="28" fillId="13" borderId="1" xfId="0" applyFont="1" applyFill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/>
    </xf>
    <xf numFmtId="0" fontId="49" fillId="0" borderId="25" xfId="0" applyFont="1" applyBorder="1" applyAlignment="1">
      <alignment vertical="center" wrapText="1"/>
    </xf>
    <xf numFmtId="169" fontId="26" fillId="0" borderId="17" xfId="0" applyNumberFormat="1" applyFont="1" applyBorder="1" applyAlignment="1">
      <alignment horizontal="center" vertical="center" wrapText="1"/>
    </xf>
    <xf numFmtId="0" fontId="49" fillId="0" borderId="17" xfId="0" applyFont="1" applyBorder="1" applyAlignment="1">
      <alignment horizontal="center" vertical="center" wrapText="1"/>
    </xf>
    <xf numFmtId="0" fontId="49" fillId="0" borderId="18" xfId="0" applyFont="1" applyBorder="1" applyAlignment="1">
      <alignment vertical="center" wrapText="1"/>
    </xf>
    <xf numFmtId="169" fontId="26" fillId="0" borderId="1" xfId="0" applyNumberFormat="1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 wrapText="1"/>
    </xf>
    <xf numFmtId="0" fontId="49" fillId="0" borderId="1" xfId="0" applyFont="1" applyBorder="1" applyAlignment="1">
      <alignment vertical="center" wrapText="1"/>
    </xf>
    <xf numFmtId="0" fontId="48" fillId="6" borderId="28" xfId="0" applyFont="1" applyFill="1" applyBorder="1" applyAlignment="1">
      <alignment vertical="center"/>
    </xf>
    <xf numFmtId="0" fontId="48" fillId="6" borderId="29" xfId="0" applyFont="1" applyFill="1" applyBorder="1" applyAlignment="1">
      <alignment vertical="center"/>
    </xf>
    <xf numFmtId="0" fontId="28" fillId="12" borderId="31" xfId="0" applyFont="1" applyFill="1" applyBorder="1" applyAlignment="1">
      <alignment vertical="center" wrapText="1"/>
    </xf>
    <xf numFmtId="0" fontId="28" fillId="12" borderId="49" xfId="0" applyFont="1" applyFill="1" applyBorder="1" applyAlignment="1">
      <alignment vertical="center" wrapText="1"/>
    </xf>
    <xf numFmtId="0" fontId="28" fillId="12" borderId="22" xfId="0" applyFont="1" applyFill="1" applyBorder="1" applyAlignment="1">
      <alignment vertical="center" wrapText="1"/>
    </xf>
    <xf numFmtId="0" fontId="28" fillId="12" borderId="17" xfId="0" applyFont="1" applyFill="1" applyBorder="1" applyAlignment="1">
      <alignment horizontal="center" vertical="center" wrapText="1"/>
    </xf>
    <xf numFmtId="0" fontId="28" fillId="12" borderId="13" xfId="0" applyFont="1" applyFill="1" applyBorder="1" applyAlignment="1">
      <alignment vertical="center" wrapText="1"/>
    </xf>
    <xf numFmtId="169" fontId="26" fillId="0" borderId="14" xfId="0" applyNumberFormat="1" applyFont="1" applyBorder="1" applyAlignment="1">
      <alignment horizontal="center" vertical="center" wrapText="1"/>
    </xf>
    <xf numFmtId="0" fontId="49" fillId="0" borderId="14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43" fontId="9" fillId="3" borderId="5" xfId="1" applyFont="1" applyFill="1" applyBorder="1" applyAlignment="1">
      <alignment horizontal="center" vertical="center"/>
    </xf>
    <xf numFmtId="10" fontId="8" fillId="2" borderId="10" xfId="3" applyNumberFormat="1" applyFont="1" applyFill="1" applyBorder="1" applyAlignment="1">
      <alignment horizontal="center" vertical="center"/>
    </xf>
    <xf numFmtId="43" fontId="8" fillId="2" borderId="11" xfId="1" applyFont="1" applyFill="1" applyBorder="1" applyAlignment="1">
      <alignment horizontal="center" vertical="center"/>
    </xf>
    <xf numFmtId="10" fontId="8" fillId="2" borderId="1" xfId="0" applyNumberFormat="1" applyFont="1" applyFill="1" applyBorder="1" applyAlignment="1">
      <alignment horizontal="right" vertical="center"/>
    </xf>
    <xf numFmtId="43" fontId="8" fillId="2" borderId="5" xfId="1" applyFont="1" applyFill="1" applyBorder="1" applyAlignment="1">
      <alignment horizontal="right" vertical="center"/>
    </xf>
    <xf numFmtId="0" fontId="11" fillId="0" borderId="0" xfId="0" applyFont="1" applyAlignment="1">
      <alignment horizontal="left" vertical="center" wrapText="1" indent="14"/>
    </xf>
    <xf numFmtId="0" fontId="6" fillId="20" borderId="0" xfId="0" applyFont="1" applyFill="1" applyAlignment="1">
      <alignment horizontal="left" vertical="center" wrapText="1"/>
    </xf>
    <xf numFmtId="0" fontId="11" fillId="20" borderId="4" xfId="0" applyFont="1" applyFill="1" applyBorder="1" applyAlignment="1">
      <alignment horizontal="center" vertical="center"/>
    </xf>
    <xf numFmtId="0" fontId="6" fillId="20" borderId="1" xfId="0" applyFont="1" applyFill="1" applyBorder="1" applyAlignment="1">
      <alignment vertical="center" wrapText="1"/>
    </xf>
    <xf numFmtId="43" fontId="9" fillId="20" borderId="5" xfId="1" applyFont="1" applyFill="1" applyBorder="1" applyAlignment="1">
      <alignment horizontal="right" vertical="center"/>
    </xf>
    <xf numFmtId="0" fontId="10" fillId="4" borderId="0" xfId="0" applyFont="1" applyFill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0" fillId="4" borderId="0" xfId="0" applyFill="1"/>
    <xf numFmtId="0" fontId="26" fillId="4" borderId="0" xfId="0" applyFont="1" applyFill="1"/>
    <xf numFmtId="0" fontId="5" fillId="4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43" fontId="9" fillId="2" borderId="5" xfId="1" applyFont="1" applyFill="1" applyBorder="1" applyAlignment="1">
      <alignment horizontal="right" vertical="center"/>
    </xf>
    <xf numFmtId="0" fontId="7" fillId="7" borderId="0" xfId="0" applyFont="1" applyFill="1" applyAlignment="1">
      <alignment horizontal="center" vertical="center"/>
    </xf>
    <xf numFmtId="164" fontId="11" fillId="8" borderId="0" xfId="2" applyFont="1" applyFill="1" applyBorder="1" applyAlignment="1">
      <alignment vertical="center"/>
    </xf>
    <xf numFmtId="0" fontId="6" fillId="4" borderId="0" xfId="0" applyFont="1" applyFill="1" applyAlignment="1">
      <alignment horizontal="center" vertical="center"/>
    </xf>
    <xf numFmtId="0" fontId="16" fillId="13" borderId="0" xfId="0" applyFont="1" applyFill="1" applyAlignment="1">
      <alignment horizontal="center" vertical="center"/>
    </xf>
    <xf numFmtId="43" fontId="9" fillId="3" borderId="0" xfId="1" applyFont="1" applyFill="1" applyBorder="1" applyAlignment="1">
      <alignment vertical="center"/>
    </xf>
    <xf numFmtId="43" fontId="8" fillId="2" borderId="0" xfId="1" applyFont="1" applyFill="1" applyBorder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16" fillId="10" borderId="0" xfId="0" applyFont="1" applyFill="1" applyAlignment="1">
      <alignment horizontal="center" vertical="center" wrapText="1"/>
    </xf>
    <xf numFmtId="0" fontId="16" fillId="6" borderId="0" xfId="0" applyFont="1" applyFill="1" applyAlignment="1">
      <alignment horizontal="center" vertical="center" wrapText="1"/>
    </xf>
    <xf numFmtId="43" fontId="9" fillId="3" borderId="0" xfId="1" applyFont="1" applyFill="1" applyBorder="1" applyAlignment="1">
      <alignment horizontal="center" vertical="center"/>
    </xf>
    <xf numFmtId="0" fontId="22" fillId="0" borderId="0" xfId="0" applyFont="1" applyAlignment="1">
      <alignment horizontal="left" vertical="top" wrapText="1"/>
    </xf>
    <xf numFmtId="0" fontId="11" fillId="2" borderId="0" xfId="0" applyFont="1" applyFill="1" applyAlignment="1">
      <alignment horizontal="left" vertical="center" wrapText="1"/>
    </xf>
    <xf numFmtId="43" fontId="8" fillId="2" borderId="0" xfId="1" applyFont="1" applyFill="1" applyBorder="1" applyAlignment="1">
      <alignment horizontal="right" vertical="center"/>
    </xf>
    <xf numFmtId="43" fontId="8" fillId="2" borderId="0" xfId="1" applyFont="1" applyFill="1" applyBorder="1" applyAlignment="1">
      <alignment horizontal="center" vertical="center"/>
    </xf>
    <xf numFmtId="0" fontId="11" fillId="14" borderId="0" xfId="0" applyFont="1" applyFill="1" applyAlignment="1">
      <alignment horizontal="center" vertical="center"/>
    </xf>
    <xf numFmtId="43" fontId="9" fillId="14" borderId="0" xfId="1" applyFont="1" applyFill="1" applyBorder="1" applyAlignment="1">
      <alignment vertical="center"/>
    </xf>
    <xf numFmtId="43" fontId="6" fillId="14" borderId="0" xfId="0" applyNumberFormat="1" applyFont="1" applyFill="1" applyAlignment="1">
      <alignment vertical="center"/>
    </xf>
    <xf numFmtId="0" fontId="20" fillId="2" borderId="0" xfId="0" applyFont="1" applyFill="1" applyAlignment="1">
      <alignment horizontal="center" vertical="center" wrapText="1"/>
    </xf>
    <xf numFmtId="43" fontId="9" fillId="2" borderId="0" xfId="1" applyFont="1" applyFill="1" applyBorder="1" applyAlignment="1">
      <alignment horizontal="right" vertical="center"/>
    </xf>
    <xf numFmtId="43" fontId="9" fillId="20" borderId="0" xfId="1" applyFont="1" applyFill="1" applyBorder="1" applyAlignment="1">
      <alignment horizontal="right" vertical="center"/>
    </xf>
    <xf numFmtId="43" fontId="11" fillId="2" borderId="0" xfId="1" applyFont="1" applyFill="1" applyBorder="1" applyAlignment="1">
      <alignment vertical="center"/>
    </xf>
    <xf numFmtId="43" fontId="6" fillId="3" borderId="0" xfId="1" applyFont="1" applyFill="1" applyBorder="1" applyAlignment="1">
      <alignment vertical="center"/>
    </xf>
    <xf numFmtId="43" fontId="14" fillId="7" borderId="0" xfId="1" applyFont="1" applyFill="1" applyBorder="1" applyAlignment="1">
      <alignment vertical="center"/>
    </xf>
    <xf numFmtId="168" fontId="46" fillId="4" borderId="1" xfId="0" applyNumberFormat="1" applyFont="1" applyFill="1" applyBorder="1" applyAlignment="1" applyProtection="1">
      <alignment horizontal="center" vertical="center"/>
      <protection hidden="1"/>
    </xf>
    <xf numFmtId="10" fontId="12" fillId="0" borderId="0" xfId="0" applyNumberFormat="1" applyFont="1"/>
    <xf numFmtId="43" fontId="9" fillId="18" borderId="5" xfId="1" applyFont="1" applyFill="1" applyBorder="1" applyAlignment="1" applyProtection="1">
      <alignment vertical="center"/>
      <protection locked="0"/>
    </xf>
    <xf numFmtId="10" fontId="6" fillId="18" borderId="1" xfId="0" applyNumberFormat="1" applyFont="1" applyFill="1" applyBorder="1" applyAlignment="1" applyProtection="1">
      <alignment vertical="center"/>
      <protection locked="0"/>
    </xf>
    <xf numFmtId="10" fontId="19" fillId="18" borderId="1" xfId="0" applyNumberFormat="1" applyFont="1" applyFill="1" applyBorder="1" applyAlignment="1" applyProtection="1">
      <alignment vertical="center"/>
      <protection locked="0"/>
    </xf>
    <xf numFmtId="167" fontId="26" fillId="18" borderId="1" xfId="0" applyNumberFormat="1" applyFont="1" applyFill="1" applyBorder="1" applyAlignment="1" applyProtection="1">
      <alignment horizontal="center" vertical="center" wrapText="1"/>
      <protection locked="0"/>
    </xf>
    <xf numFmtId="167" fontId="26" fillId="18" borderId="14" xfId="0" applyNumberFormat="1" applyFont="1" applyFill="1" applyBorder="1" applyAlignment="1" applyProtection="1">
      <alignment horizontal="center" vertical="center" wrapText="1"/>
      <protection locked="0"/>
    </xf>
    <xf numFmtId="169" fontId="26" fillId="18" borderId="14" xfId="0" applyNumberFormat="1" applyFont="1" applyFill="1" applyBorder="1" applyAlignment="1" applyProtection="1">
      <alignment horizontal="center" vertical="center" wrapText="1"/>
      <protection locked="0"/>
    </xf>
    <xf numFmtId="0" fontId="6" fillId="18" borderId="5" xfId="0" applyFont="1" applyFill="1" applyBorder="1" applyAlignment="1" applyProtection="1">
      <alignment horizontal="center" vertical="center"/>
      <protection locked="0"/>
    </xf>
    <xf numFmtId="0" fontId="6" fillId="4" borderId="5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11" fillId="8" borderId="4" xfId="0" applyFont="1" applyFill="1" applyBorder="1" applyAlignment="1">
      <alignment horizontal="center" vertical="center"/>
    </xf>
    <xf numFmtId="164" fontId="56" fillId="18" borderId="5" xfId="2" applyFont="1" applyFill="1" applyBorder="1" applyAlignment="1" applyProtection="1">
      <alignment vertical="center"/>
      <protection locked="0"/>
    </xf>
    <xf numFmtId="0" fontId="10" fillId="18" borderId="5" xfId="0" applyFont="1" applyFill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>
      <alignment horizontal="center" vertical="center"/>
    </xf>
    <xf numFmtId="43" fontId="6" fillId="3" borderId="5" xfId="1" applyFont="1" applyFill="1" applyBorder="1" applyAlignment="1">
      <alignment vertical="center"/>
    </xf>
    <xf numFmtId="43" fontId="11" fillId="2" borderId="5" xfId="1" applyFont="1" applyFill="1" applyBorder="1" applyAlignment="1">
      <alignment vertical="center"/>
    </xf>
    <xf numFmtId="0" fontId="6" fillId="0" borderId="10" xfId="0" applyFont="1" applyBorder="1" applyAlignment="1">
      <alignment vertical="center"/>
    </xf>
    <xf numFmtId="43" fontId="6" fillId="3" borderId="11" xfId="1" applyFont="1" applyFill="1" applyBorder="1" applyAlignment="1">
      <alignment vertical="center"/>
    </xf>
    <xf numFmtId="167" fontId="26" fillId="18" borderId="17" xfId="0" applyNumberFormat="1" applyFont="1" applyFill="1" applyBorder="1" applyAlignment="1" applyProtection="1">
      <alignment horizontal="center" vertical="center" wrapText="1"/>
      <protection locked="0"/>
    </xf>
    <xf numFmtId="166" fontId="9" fillId="18" borderId="1" xfId="0" applyNumberFormat="1" applyFont="1" applyFill="1" applyBorder="1" applyAlignment="1" applyProtection="1">
      <alignment horizontal="right" vertical="center"/>
      <protection locked="0"/>
    </xf>
    <xf numFmtId="10" fontId="9" fillId="18" borderId="1" xfId="0" applyNumberFormat="1" applyFont="1" applyFill="1" applyBorder="1" applyAlignment="1" applyProtection="1">
      <alignment horizontal="right" vertical="center"/>
      <protection locked="0"/>
    </xf>
    <xf numFmtId="10" fontId="9" fillId="18" borderId="1" xfId="3" applyNumberFormat="1" applyFont="1" applyFill="1" applyBorder="1" applyAlignment="1" applyProtection="1">
      <alignment horizontal="right" vertical="center"/>
      <protection locked="0"/>
    </xf>
    <xf numFmtId="0" fontId="20" fillId="18" borderId="17" xfId="0" applyFont="1" applyFill="1" applyBorder="1" applyAlignment="1" applyProtection="1">
      <alignment horizontal="center" vertical="center" wrapText="1"/>
      <protection locked="0"/>
    </xf>
    <xf numFmtId="10" fontId="8" fillId="18" borderId="1" xfId="0" applyNumberFormat="1" applyFont="1" applyFill="1" applyBorder="1" applyAlignment="1" applyProtection="1">
      <alignment vertical="center"/>
      <protection locked="0"/>
    </xf>
    <xf numFmtId="10" fontId="9" fillId="18" borderId="1" xfId="0" applyNumberFormat="1" applyFont="1" applyFill="1" applyBorder="1" applyAlignment="1" applyProtection="1">
      <alignment vertical="center"/>
      <protection locked="0"/>
    </xf>
    <xf numFmtId="0" fontId="6" fillId="18" borderId="1" xfId="0" applyFont="1" applyFill="1" applyBorder="1" applyAlignment="1" applyProtection="1">
      <alignment vertical="center"/>
      <protection locked="0"/>
    </xf>
    <xf numFmtId="10" fontId="6" fillId="0" borderId="1" xfId="0" applyNumberFormat="1" applyFont="1" applyBorder="1" applyAlignment="1">
      <alignment vertical="center"/>
    </xf>
    <xf numFmtId="0" fontId="14" fillId="4" borderId="0" xfId="0" applyFont="1" applyFill="1" applyAlignment="1">
      <alignment horizontal="center" vertical="center"/>
    </xf>
    <xf numFmtId="0" fontId="14" fillId="4" borderId="0" xfId="0" applyFont="1" applyFill="1" applyAlignment="1">
      <alignment vertical="center"/>
    </xf>
    <xf numFmtId="43" fontId="14" fillId="4" borderId="0" xfId="1" applyFont="1" applyFill="1" applyBorder="1" applyAlignment="1">
      <alignment vertical="center"/>
    </xf>
    <xf numFmtId="0" fontId="57" fillId="7" borderId="52" xfId="0" applyFont="1" applyFill="1" applyBorder="1" applyAlignment="1">
      <alignment vertical="center"/>
    </xf>
    <xf numFmtId="43" fontId="57" fillId="7" borderId="53" xfId="1" applyFont="1" applyFill="1" applyBorder="1" applyAlignment="1">
      <alignment vertical="center"/>
    </xf>
    <xf numFmtId="43" fontId="57" fillId="7" borderId="0" xfId="1" applyFont="1" applyFill="1" applyBorder="1" applyAlignment="1">
      <alignment vertical="center"/>
    </xf>
    <xf numFmtId="0" fontId="24" fillId="0" borderId="0" xfId="0" applyFont="1" applyAlignment="1">
      <alignment vertical="center"/>
    </xf>
    <xf numFmtId="164" fontId="24" fillId="0" borderId="0" xfId="2" applyFont="1" applyAlignment="1">
      <alignment vertical="center"/>
    </xf>
    <xf numFmtId="0" fontId="57" fillId="4" borderId="0" xfId="0" applyFont="1" applyFill="1" applyAlignment="1">
      <alignment horizontal="center" vertical="center"/>
    </xf>
    <xf numFmtId="0" fontId="57" fillId="4" borderId="0" xfId="0" applyFont="1" applyFill="1" applyAlignment="1">
      <alignment vertical="center"/>
    </xf>
    <xf numFmtId="43" fontId="57" fillId="4" borderId="0" xfId="1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28" fillId="13" borderId="56" xfId="0" applyFont="1" applyFill="1" applyBorder="1" applyAlignment="1">
      <alignment horizontal="center" vertical="center" wrapText="1"/>
    </xf>
    <xf numFmtId="167" fontId="28" fillId="2" borderId="58" xfId="0" applyNumberFormat="1" applyFont="1" applyFill="1" applyBorder="1" applyAlignment="1">
      <alignment horizontal="right" vertical="center"/>
    </xf>
    <xf numFmtId="0" fontId="12" fillId="0" borderId="23" xfId="0" applyFont="1" applyBorder="1" applyAlignment="1">
      <alignment vertical="center"/>
    </xf>
    <xf numFmtId="0" fontId="12" fillId="0" borderId="24" xfId="0" applyFont="1" applyBorder="1" applyAlignment="1">
      <alignment vertical="center"/>
    </xf>
    <xf numFmtId="167" fontId="28" fillId="2" borderId="61" xfId="0" applyNumberFormat="1" applyFont="1" applyFill="1" applyBorder="1" applyAlignment="1">
      <alignment horizontal="right" vertical="center"/>
    </xf>
    <xf numFmtId="0" fontId="12" fillId="0" borderId="50" xfId="0" applyFont="1" applyBorder="1" applyAlignment="1">
      <alignment horizontal="center" vertical="center"/>
    </xf>
    <xf numFmtId="0" fontId="28" fillId="13" borderId="35" xfId="0" applyFont="1" applyFill="1" applyBorder="1" applyAlignment="1">
      <alignment vertical="center" wrapText="1"/>
    </xf>
    <xf numFmtId="0" fontId="28" fillId="13" borderId="23" xfId="0" applyFont="1" applyFill="1" applyBorder="1" applyAlignment="1">
      <alignment vertical="center" wrapText="1"/>
    </xf>
    <xf numFmtId="0" fontId="28" fillId="13" borderId="10" xfId="0" applyFont="1" applyFill="1" applyBorder="1" applyAlignment="1">
      <alignment horizontal="center" vertical="center" wrapText="1"/>
    </xf>
    <xf numFmtId="0" fontId="28" fillId="13" borderId="11" xfId="0" applyFont="1" applyFill="1" applyBorder="1" applyAlignment="1">
      <alignment horizontal="center" vertical="center" wrapText="1"/>
    </xf>
    <xf numFmtId="0" fontId="48" fillId="6" borderId="30" xfId="0" applyFont="1" applyFill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167" fontId="26" fillId="0" borderId="32" xfId="0" applyNumberFormat="1" applyFont="1" applyBorder="1" applyAlignment="1">
      <alignment horizontal="center" vertical="center" wrapText="1"/>
    </xf>
    <xf numFmtId="167" fontId="26" fillId="0" borderId="57" xfId="0" applyNumberFormat="1" applyFont="1" applyBorder="1" applyAlignment="1">
      <alignment horizontal="center" vertical="center" wrapText="1"/>
    </xf>
    <xf numFmtId="0" fontId="49" fillId="0" borderId="0" xfId="0" applyFont="1" applyAlignment="1">
      <alignment vertical="center" wrapText="1"/>
    </xf>
    <xf numFmtId="167" fontId="28" fillId="13" borderId="58" xfId="0" applyNumberFormat="1" applyFont="1" applyFill="1" applyBorder="1" applyAlignment="1">
      <alignment vertical="center"/>
    </xf>
    <xf numFmtId="167" fontId="28" fillId="17" borderId="58" xfId="0" applyNumberFormat="1" applyFont="1" applyFill="1" applyBorder="1" applyAlignment="1">
      <alignment vertical="center"/>
    </xf>
    <xf numFmtId="0" fontId="5" fillId="0" borderId="7" xfId="0" applyFont="1" applyBorder="1" applyAlignment="1">
      <alignment vertical="center"/>
    </xf>
    <xf numFmtId="0" fontId="28" fillId="12" borderId="56" xfId="0" applyFont="1" applyFill="1" applyBorder="1" applyAlignment="1">
      <alignment horizontal="center" vertical="center" wrapText="1"/>
    </xf>
    <xf numFmtId="167" fontId="26" fillId="0" borderId="5" xfId="0" applyNumberFormat="1" applyFont="1" applyBorder="1" applyAlignment="1">
      <alignment horizontal="center" vertical="center" wrapText="1"/>
    </xf>
    <xf numFmtId="167" fontId="26" fillId="0" borderId="45" xfId="0" applyNumberFormat="1" applyFont="1" applyBorder="1" applyAlignment="1">
      <alignment horizontal="center" vertical="center" wrapText="1"/>
    </xf>
    <xf numFmtId="167" fontId="28" fillId="12" borderId="58" xfId="0" applyNumberFormat="1" applyFont="1" applyFill="1" applyBorder="1" applyAlignment="1">
      <alignment vertical="center"/>
    </xf>
    <xf numFmtId="167" fontId="28" fillId="17" borderId="61" xfId="0" applyNumberFormat="1" applyFont="1" applyFill="1" applyBorder="1" applyAlignment="1">
      <alignment vertical="center"/>
    </xf>
    <xf numFmtId="168" fontId="12" fillId="18" borderId="1" xfId="3" applyNumberFormat="1" applyFont="1" applyFill="1" applyBorder="1" applyAlignment="1" applyProtection="1">
      <alignment horizontal="center" vertical="center"/>
      <protection locked="0"/>
    </xf>
    <xf numFmtId="0" fontId="49" fillId="18" borderId="25" xfId="0" applyFont="1" applyFill="1" applyBorder="1" applyAlignment="1" applyProtection="1">
      <alignment vertical="center" wrapText="1"/>
      <protection locked="0"/>
    </xf>
    <xf numFmtId="166" fontId="9" fillId="18" borderId="1" xfId="0" applyNumberFormat="1" applyFont="1" applyFill="1" applyBorder="1" applyAlignment="1" applyProtection="1">
      <alignment vertical="center"/>
      <protection locked="0"/>
    </xf>
    <xf numFmtId="14" fontId="6" fillId="18" borderId="5" xfId="0" quotePrefix="1" applyNumberFormat="1" applyFont="1" applyFill="1" applyBorder="1" applyAlignment="1" applyProtection="1">
      <alignment horizontal="center" vertical="center"/>
      <protection locked="0"/>
    </xf>
    <xf numFmtId="0" fontId="6" fillId="4" borderId="62" xfId="0" applyFont="1" applyFill="1" applyBorder="1" applyAlignment="1">
      <alignment horizontal="center" vertical="center"/>
    </xf>
    <xf numFmtId="43" fontId="9" fillId="4" borderId="5" xfId="1" applyFont="1" applyFill="1" applyBorder="1" applyAlignment="1" applyProtection="1">
      <alignment vertical="center"/>
    </xf>
    <xf numFmtId="0" fontId="26" fillId="9" borderId="6" xfId="0" applyFont="1" applyFill="1" applyBorder="1" applyAlignment="1">
      <alignment horizontal="right" vertical="center"/>
    </xf>
    <xf numFmtId="0" fontId="25" fillId="6" borderId="37" xfId="0" applyFont="1" applyFill="1" applyBorder="1" applyAlignment="1">
      <alignment horizontal="right" vertical="center" indent="1"/>
    </xf>
    <xf numFmtId="0" fontId="26" fillId="9" borderId="8" xfId="0" applyFont="1" applyFill="1" applyBorder="1" applyAlignment="1">
      <alignment vertical="center"/>
    </xf>
    <xf numFmtId="0" fontId="25" fillId="6" borderId="37" xfId="0" applyFont="1" applyFill="1" applyBorder="1" applyAlignment="1">
      <alignment horizontal="right" vertical="center"/>
    </xf>
    <xf numFmtId="0" fontId="26" fillId="9" borderId="4" xfId="0" applyFont="1" applyFill="1" applyBorder="1" applyAlignment="1">
      <alignment horizontal="right" vertical="center"/>
    </xf>
    <xf numFmtId="0" fontId="51" fillId="9" borderId="4" xfId="0" applyFont="1" applyFill="1" applyBorder="1" applyAlignment="1">
      <alignment horizontal="right" vertical="center"/>
    </xf>
    <xf numFmtId="170" fontId="24" fillId="0" borderId="58" xfId="2" applyNumberFormat="1" applyFont="1" applyFill="1" applyBorder="1" applyAlignment="1" applyProtection="1">
      <alignment vertical="center"/>
    </xf>
    <xf numFmtId="0" fontId="46" fillId="9" borderId="8" xfId="0" applyFont="1" applyFill="1" applyBorder="1" applyAlignment="1">
      <alignment vertical="center"/>
    </xf>
    <xf numFmtId="0" fontId="46" fillId="18" borderId="8" xfId="0" applyFont="1" applyFill="1" applyBorder="1" applyAlignment="1" applyProtection="1">
      <alignment vertical="center"/>
      <protection locked="0"/>
    </xf>
    <xf numFmtId="0" fontId="12" fillId="4" borderId="64" xfId="0" applyFont="1" applyFill="1" applyBorder="1" applyAlignment="1">
      <alignment horizontal="justify" vertical="center" wrapText="1"/>
    </xf>
    <xf numFmtId="0" fontId="12" fillId="4" borderId="0" xfId="0" applyFont="1" applyFill="1" applyAlignment="1">
      <alignment horizontal="justify" vertical="center" wrapText="1"/>
    </xf>
    <xf numFmtId="0" fontId="12" fillId="0" borderId="7" xfId="0" applyFont="1" applyBorder="1"/>
    <xf numFmtId="0" fontId="28" fillId="5" borderId="4" xfId="0" applyFont="1" applyFill="1" applyBorder="1" applyAlignment="1" applyProtection="1">
      <alignment horizontal="center" vertical="center" wrapText="1"/>
      <protection hidden="1"/>
    </xf>
    <xf numFmtId="0" fontId="28" fillId="16" borderId="4" xfId="0" applyFont="1" applyFill="1" applyBorder="1" applyAlignment="1" applyProtection="1">
      <alignment horizontal="center" vertical="center" wrapText="1"/>
      <protection hidden="1"/>
    </xf>
    <xf numFmtId="168" fontId="46" fillId="4" borderId="5" xfId="0" applyNumberFormat="1" applyFont="1" applyFill="1" applyBorder="1" applyAlignment="1" applyProtection="1">
      <alignment horizontal="center" vertical="center"/>
      <protection hidden="1"/>
    </xf>
    <xf numFmtId="0" fontId="28" fillId="5" borderId="44" xfId="0" applyFont="1" applyFill="1" applyBorder="1" applyAlignment="1" applyProtection="1">
      <alignment horizontal="center" vertical="center" wrapText="1"/>
      <protection hidden="1"/>
    </xf>
    <xf numFmtId="10" fontId="26" fillId="0" borderId="45" xfId="3" applyNumberFormat="1" applyFont="1" applyFill="1" applyBorder="1" applyAlignment="1" applyProtection="1">
      <alignment horizontal="center" vertical="center" wrapText="1"/>
      <protection hidden="1"/>
    </xf>
    <xf numFmtId="0" fontId="26" fillId="4" borderId="12" xfId="0" applyFont="1" applyFill="1" applyBorder="1" applyAlignment="1" applyProtection="1">
      <alignment horizontal="left" vertical="center" wrapText="1"/>
      <protection hidden="1"/>
    </xf>
    <xf numFmtId="0" fontId="27" fillId="16" borderId="12" xfId="0" applyFont="1" applyFill="1" applyBorder="1" applyAlignment="1" applyProtection="1">
      <alignment horizontal="right" vertical="center" wrapText="1"/>
      <protection hidden="1"/>
    </xf>
    <xf numFmtId="0" fontId="26" fillId="4" borderId="13" xfId="0" applyFont="1" applyFill="1" applyBorder="1" applyAlignment="1" applyProtection="1">
      <alignment horizontal="left" vertical="center" wrapText="1"/>
      <protection hidden="1"/>
    </xf>
    <xf numFmtId="0" fontId="29" fillId="9" borderId="66" xfId="0" applyFont="1" applyFill="1" applyBorder="1" applyAlignment="1" applyProtection="1">
      <alignment horizontal="right" vertical="center" wrapText="1"/>
      <protection hidden="1"/>
    </xf>
    <xf numFmtId="168" fontId="46" fillId="4" borderId="4" xfId="0" applyNumberFormat="1" applyFont="1" applyFill="1" applyBorder="1" applyAlignment="1" applyProtection="1">
      <alignment horizontal="center" vertical="center"/>
      <protection hidden="1"/>
    </xf>
    <xf numFmtId="10" fontId="26" fillId="0" borderId="44" xfId="3" applyNumberFormat="1" applyFont="1" applyFill="1" applyBorder="1" applyAlignment="1" applyProtection="1">
      <alignment horizontal="center" vertical="center" wrapText="1"/>
      <protection hidden="1"/>
    </xf>
    <xf numFmtId="10" fontId="47" fillId="9" borderId="63" xfId="3" applyNumberFormat="1" applyFont="1" applyFill="1" applyBorder="1" applyAlignment="1" applyProtection="1">
      <alignment horizontal="center" vertical="center" wrapText="1"/>
      <protection hidden="1"/>
    </xf>
    <xf numFmtId="0" fontId="11" fillId="2" borderId="38" xfId="0" applyFont="1" applyFill="1" applyBorder="1" applyAlignment="1">
      <alignment horizontal="left" vertical="center" wrapText="1"/>
    </xf>
    <xf numFmtId="0" fontId="11" fillId="2" borderId="39" xfId="0" applyFont="1" applyFill="1" applyBorder="1" applyAlignment="1">
      <alignment horizontal="left" vertical="center" wrapText="1"/>
    </xf>
    <xf numFmtId="0" fontId="11" fillId="2" borderId="40" xfId="0" applyFont="1" applyFill="1" applyBorder="1" applyAlignment="1">
      <alignment horizontal="left" vertical="center" wrapText="1"/>
    </xf>
    <xf numFmtId="0" fontId="16" fillId="6" borderId="28" xfId="0" applyFont="1" applyFill="1" applyBorder="1" applyAlignment="1">
      <alignment horizontal="center" vertical="center"/>
    </xf>
    <xf numFmtId="0" fontId="16" fillId="6" borderId="29" xfId="0" applyFont="1" applyFill="1" applyBorder="1" applyAlignment="1">
      <alignment horizontal="center" vertical="center"/>
    </xf>
    <xf numFmtId="0" fontId="16" fillId="6" borderId="30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43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164" fontId="6" fillId="0" borderId="6" xfId="2" applyFont="1" applyBorder="1" applyAlignment="1">
      <alignment horizontal="left" vertical="center" wrapText="1"/>
    </xf>
    <xf numFmtId="164" fontId="6" fillId="0" borderId="0" xfId="2" applyFont="1" applyBorder="1" applyAlignment="1">
      <alignment horizontal="left" vertical="center" wrapText="1"/>
    </xf>
    <xf numFmtId="0" fontId="6" fillId="20" borderId="6" xfId="0" applyFont="1" applyFill="1" applyBorder="1" applyAlignment="1">
      <alignment horizontal="left" vertical="center" wrapText="1"/>
    </xf>
    <xf numFmtId="0" fontId="6" fillId="20" borderId="0" xfId="0" applyFont="1" applyFill="1" applyAlignment="1">
      <alignment horizontal="left" vertical="center" wrapText="1"/>
    </xf>
    <xf numFmtId="0" fontId="11" fillId="2" borderId="39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/>
    </xf>
    <xf numFmtId="0" fontId="20" fillId="2" borderId="38" xfId="0" applyFont="1" applyFill="1" applyBorder="1" applyAlignment="1">
      <alignment horizontal="right" vertical="center" wrapText="1"/>
    </xf>
    <xf numFmtId="0" fontId="20" fillId="2" borderId="43" xfId="0" applyFont="1" applyFill="1" applyBorder="1" applyAlignment="1">
      <alignment horizontal="right" vertical="center" wrapText="1"/>
    </xf>
    <xf numFmtId="0" fontId="11" fillId="2" borderId="8" xfId="0" applyFont="1" applyFill="1" applyBorder="1" applyAlignment="1">
      <alignment horizontal="left" vertical="center" indent="1"/>
    </xf>
    <xf numFmtId="0" fontId="11" fillId="2" borderId="2" xfId="0" applyFont="1" applyFill="1" applyBorder="1" applyAlignment="1">
      <alignment horizontal="left" vertical="center" indent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17" fillId="12" borderId="6" xfId="0" applyFont="1" applyFill="1" applyBorder="1" applyAlignment="1">
      <alignment horizontal="justify" vertical="center" wrapText="1"/>
    </xf>
    <xf numFmtId="0" fontId="17" fillId="12" borderId="0" xfId="0" applyFont="1" applyFill="1" applyAlignment="1">
      <alignment horizontal="justify" vertical="center" wrapText="1"/>
    </xf>
    <xf numFmtId="0" fontId="17" fillId="12" borderId="7" xfId="0" applyFont="1" applyFill="1" applyBorder="1" applyAlignment="1">
      <alignment horizontal="justify" vertical="center" wrapText="1"/>
    </xf>
    <xf numFmtId="0" fontId="17" fillId="12" borderId="23" xfId="0" applyFont="1" applyFill="1" applyBorder="1" applyAlignment="1">
      <alignment horizontal="justify" vertical="center" wrapText="1"/>
    </xf>
    <xf numFmtId="0" fontId="17" fillId="12" borderId="24" xfId="0" applyFont="1" applyFill="1" applyBorder="1" applyAlignment="1">
      <alignment horizontal="justify" vertical="center" wrapText="1"/>
    </xf>
    <xf numFmtId="0" fontId="17" fillId="12" borderId="26" xfId="0" applyFont="1" applyFill="1" applyBorder="1" applyAlignment="1">
      <alignment horizontal="justify" vertical="center" wrapText="1"/>
    </xf>
    <xf numFmtId="0" fontId="29" fillId="19" borderId="35" xfId="0" applyFont="1" applyFill="1" applyBorder="1" applyAlignment="1">
      <alignment horizontal="center" vertical="center"/>
    </xf>
    <xf numFmtId="0" fontId="29" fillId="19" borderId="36" xfId="0" applyFont="1" applyFill="1" applyBorder="1" applyAlignment="1">
      <alignment horizontal="center" vertical="center"/>
    </xf>
    <xf numFmtId="0" fontId="29" fillId="19" borderId="41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 indent="14"/>
    </xf>
    <xf numFmtId="0" fontId="6" fillId="0" borderId="1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11" fillId="9" borderId="6" xfId="0" applyFont="1" applyFill="1" applyBorder="1" applyAlignment="1">
      <alignment horizontal="left"/>
    </xf>
    <xf numFmtId="0" fontId="11" fillId="9" borderId="0" xfId="0" applyFont="1" applyFill="1" applyAlignment="1">
      <alignment horizontal="left"/>
    </xf>
    <xf numFmtId="0" fontId="11" fillId="9" borderId="7" xfId="0" applyFont="1" applyFill="1" applyBorder="1" applyAlignment="1">
      <alignment horizontal="left"/>
    </xf>
    <xf numFmtId="0" fontId="11" fillId="9" borderId="6" xfId="0" applyFont="1" applyFill="1" applyBorder="1" applyAlignment="1">
      <alignment horizontal="left" vertical="center"/>
    </xf>
    <xf numFmtId="0" fontId="11" fillId="9" borderId="0" xfId="0" applyFont="1" applyFill="1" applyAlignment="1">
      <alignment horizontal="left" vertical="center"/>
    </xf>
    <xf numFmtId="0" fontId="11" fillId="9" borderId="7" xfId="0" applyFont="1" applyFill="1" applyBorder="1" applyAlignment="1">
      <alignment horizontal="left" vertical="center"/>
    </xf>
    <xf numFmtId="0" fontId="11" fillId="9" borderId="23" xfId="0" applyFont="1" applyFill="1" applyBorder="1" applyAlignment="1">
      <alignment horizontal="left" vertical="top"/>
    </xf>
    <xf numFmtId="0" fontId="11" fillId="9" borderId="24" xfId="0" applyFont="1" applyFill="1" applyBorder="1" applyAlignment="1">
      <alignment horizontal="left" vertical="top"/>
    </xf>
    <xf numFmtId="0" fontId="11" fillId="9" borderId="26" xfId="0" applyFont="1" applyFill="1" applyBorder="1" applyAlignment="1">
      <alignment horizontal="left" vertical="top"/>
    </xf>
    <xf numFmtId="0" fontId="7" fillId="7" borderId="38" xfId="0" applyFont="1" applyFill="1" applyBorder="1" applyAlignment="1">
      <alignment horizontal="center" vertical="center" wrapText="1"/>
    </xf>
    <xf numFmtId="0" fontId="7" fillId="7" borderId="39" xfId="0" applyFont="1" applyFill="1" applyBorder="1" applyAlignment="1">
      <alignment horizontal="center" vertical="center"/>
    </xf>
    <xf numFmtId="0" fontId="7" fillId="7" borderId="40" xfId="0" applyFont="1" applyFill="1" applyBorder="1" applyAlignment="1">
      <alignment horizontal="center" vertical="center"/>
    </xf>
    <xf numFmtId="0" fontId="31" fillId="7" borderId="35" xfId="0" applyFont="1" applyFill="1" applyBorder="1" applyAlignment="1">
      <alignment horizontal="center" vertical="center"/>
    </xf>
    <xf numFmtId="0" fontId="31" fillId="7" borderId="36" xfId="0" applyFont="1" applyFill="1" applyBorder="1" applyAlignment="1">
      <alignment horizontal="center" vertical="center"/>
    </xf>
    <xf numFmtId="0" fontId="31" fillId="7" borderId="4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left" vertical="center"/>
    </xf>
    <xf numFmtId="0" fontId="15" fillId="6" borderId="35" xfId="0" applyFont="1" applyFill="1" applyBorder="1" applyAlignment="1">
      <alignment horizontal="center" vertical="center"/>
    </xf>
    <xf numFmtId="0" fontId="15" fillId="6" borderId="36" xfId="0" applyFont="1" applyFill="1" applyBorder="1" applyAlignment="1">
      <alignment horizontal="center" vertical="center"/>
    </xf>
    <xf numFmtId="0" fontId="15" fillId="6" borderId="41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11" borderId="0" xfId="0" applyFont="1" applyFill="1" applyAlignment="1">
      <alignment horizontal="center" vertical="center"/>
    </xf>
    <xf numFmtId="0" fontId="16" fillId="6" borderId="28" xfId="0" applyFont="1" applyFill="1" applyBorder="1" applyAlignment="1">
      <alignment horizontal="center" vertical="center" wrapText="1"/>
    </xf>
    <xf numFmtId="0" fontId="16" fillId="6" borderId="29" xfId="0" applyFont="1" applyFill="1" applyBorder="1" applyAlignment="1">
      <alignment horizontal="center" vertical="center" wrapText="1"/>
    </xf>
    <xf numFmtId="0" fontId="16" fillId="6" borderId="30" xfId="0" applyFont="1" applyFill="1" applyBorder="1" applyAlignment="1">
      <alignment horizontal="center" vertical="center" wrapText="1"/>
    </xf>
    <xf numFmtId="0" fontId="22" fillId="0" borderId="6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11" fillId="18" borderId="35" xfId="0" applyFont="1" applyFill="1" applyBorder="1" applyAlignment="1" applyProtection="1">
      <alignment horizontal="left" vertical="top"/>
      <protection locked="0"/>
    </xf>
    <xf numFmtId="0" fontId="0" fillId="18" borderId="36" xfId="0" applyFill="1" applyBorder="1" applyAlignment="1" applyProtection="1">
      <alignment horizontal="left" vertical="top"/>
      <protection locked="0"/>
    </xf>
    <xf numFmtId="0" fontId="0" fillId="18" borderId="41" xfId="0" applyFill="1" applyBorder="1" applyAlignment="1" applyProtection="1">
      <alignment horizontal="left" vertical="top"/>
      <protection locked="0"/>
    </xf>
    <xf numFmtId="0" fontId="11" fillId="18" borderId="23" xfId="0" applyFont="1" applyFill="1" applyBorder="1" applyAlignment="1" applyProtection="1">
      <alignment horizontal="left" vertical="top"/>
      <protection locked="0"/>
    </xf>
    <xf numFmtId="0" fontId="0" fillId="18" borderId="24" xfId="0" applyFill="1" applyBorder="1" applyAlignment="1" applyProtection="1">
      <alignment horizontal="left" vertical="top"/>
      <protection locked="0"/>
    </xf>
    <xf numFmtId="0" fontId="0" fillId="18" borderId="26" xfId="0" applyFill="1" applyBorder="1" applyAlignment="1" applyProtection="1">
      <alignment horizontal="left" vertical="top"/>
      <protection locked="0"/>
    </xf>
    <xf numFmtId="0" fontId="6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 wrapText="1"/>
    </xf>
    <xf numFmtId="0" fontId="10" fillId="4" borderId="6" xfId="0" applyFont="1" applyFill="1" applyBorder="1" applyAlignment="1">
      <alignment horizontal="left" vertical="center" wrapText="1"/>
    </xf>
    <xf numFmtId="0" fontId="10" fillId="4" borderId="0" xfId="0" applyFont="1" applyFill="1" applyAlignment="1">
      <alignment horizontal="left" vertical="center" wrapText="1"/>
    </xf>
    <xf numFmtId="0" fontId="8" fillId="2" borderId="23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32" fillId="2" borderId="37" xfId="0" applyFont="1" applyFill="1" applyBorder="1" applyAlignment="1">
      <alignment horizontal="right" vertical="center"/>
    </xf>
    <xf numFmtId="0" fontId="32" fillId="2" borderId="42" xfId="0" applyFont="1" applyFill="1" applyBorder="1" applyAlignment="1">
      <alignment horizontal="right" vertical="center"/>
    </xf>
    <xf numFmtId="0" fontId="16" fillId="13" borderId="28" xfId="0" applyFont="1" applyFill="1" applyBorder="1" applyAlignment="1">
      <alignment horizontal="center" vertical="center"/>
    </xf>
    <xf numFmtId="0" fontId="16" fillId="13" borderId="29" xfId="0" applyFont="1" applyFill="1" applyBorder="1" applyAlignment="1">
      <alignment horizontal="center" vertical="center"/>
    </xf>
    <xf numFmtId="0" fontId="16" fillId="13" borderId="30" xfId="0" applyFont="1" applyFill="1" applyBorder="1" applyAlignment="1">
      <alignment horizontal="center" vertical="center"/>
    </xf>
    <xf numFmtId="0" fontId="16" fillId="13" borderId="35" xfId="0" applyFont="1" applyFill="1" applyBorder="1" applyAlignment="1">
      <alignment horizontal="center" vertical="center"/>
    </xf>
    <xf numFmtId="0" fontId="16" fillId="13" borderId="36" xfId="0" applyFont="1" applyFill="1" applyBorder="1" applyAlignment="1">
      <alignment horizontal="center" vertical="center"/>
    </xf>
    <xf numFmtId="0" fontId="16" fillId="13" borderId="41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57" fillId="7" borderId="23" xfId="0" applyFont="1" applyFill="1" applyBorder="1" applyAlignment="1">
      <alignment horizontal="center" vertical="center"/>
    </xf>
    <xf numFmtId="0" fontId="57" fillId="7" borderId="51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22" fillId="0" borderId="35" xfId="0" applyFont="1" applyBorder="1" applyAlignment="1">
      <alignment horizontal="left" vertical="top" wrapText="1"/>
    </xf>
    <xf numFmtId="0" fontId="22" fillId="0" borderId="36" xfId="0" applyFont="1" applyBorder="1" applyAlignment="1">
      <alignment horizontal="left" vertical="top" wrapText="1"/>
    </xf>
    <xf numFmtId="0" fontId="16" fillId="10" borderId="46" xfId="0" applyFont="1" applyFill="1" applyBorder="1" applyAlignment="1">
      <alignment horizontal="center" vertical="center" wrapText="1"/>
    </xf>
    <xf numFmtId="0" fontId="16" fillId="10" borderId="47" xfId="0" applyFont="1" applyFill="1" applyBorder="1" applyAlignment="1">
      <alignment horizontal="center" vertical="center" wrapText="1"/>
    </xf>
    <xf numFmtId="0" fontId="16" fillId="10" borderId="48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left" vertical="center" indent="7"/>
    </xf>
    <xf numFmtId="0" fontId="11" fillId="2" borderId="2" xfId="0" applyFont="1" applyFill="1" applyBorder="1" applyAlignment="1">
      <alignment horizontal="left" vertical="center" indent="7"/>
    </xf>
    <xf numFmtId="0" fontId="11" fillId="14" borderId="37" xfId="0" applyFont="1" applyFill="1" applyBorder="1" applyAlignment="1">
      <alignment horizontal="right" vertical="center"/>
    </xf>
    <xf numFmtId="0" fontId="11" fillId="14" borderId="42" xfId="0" applyFont="1" applyFill="1" applyBorder="1" applyAlignment="1">
      <alignment horizontal="right" vertical="center"/>
    </xf>
    <xf numFmtId="0" fontId="11" fillId="2" borderId="37" xfId="0" applyFont="1" applyFill="1" applyBorder="1" applyAlignment="1">
      <alignment horizontal="right" vertical="center"/>
    </xf>
    <xf numFmtId="0" fontId="11" fillId="2" borderId="42" xfId="0" applyFont="1" applyFill="1" applyBorder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9" fillId="6" borderId="35" xfId="0" applyFont="1" applyFill="1" applyBorder="1" applyAlignment="1">
      <alignment horizontal="center" vertical="center"/>
    </xf>
    <xf numFmtId="0" fontId="39" fillId="6" borderId="36" xfId="0" applyFont="1" applyFill="1" applyBorder="1" applyAlignment="1">
      <alignment horizontal="center" vertical="center"/>
    </xf>
    <xf numFmtId="0" fontId="39" fillId="6" borderId="41" xfId="0" applyFont="1" applyFill="1" applyBorder="1" applyAlignment="1">
      <alignment horizontal="center" vertical="center"/>
    </xf>
    <xf numFmtId="0" fontId="39" fillId="6" borderId="64" xfId="0" applyFont="1" applyFill="1" applyBorder="1" applyAlignment="1">
      <alignment horizontal="center" vertical="center"/>
    </xf>
    <xf numFmtId="0" fontId="39" fillId="6" borderId="15" xfId="0" applyFont="1" applyFill="1" applyBorder="1" applyAlignment="1">
      <alignment horizontal="center" vertical="center"/>
    </xf>
    <xf numFmtId="0" fontId="39" fillId="6" borderId="55" xfId="0" applyFont="1" applyFill="1" applyBorder="1" applyAlignment="1">
      <alignment horizontal="center" vertical="center"/>
    </xf>
    <xf numFmtId="0" fontId="27" fillId="13" borderId="8" xfId="0" applyFont="1" applyFill="1" applyBorder="1" applyAlignment="1">
      <alignment horizontal="center" vertical="center"/>
    </xf>
    <xf numFmtId="0" fontId="27" fillId="13" borderId="16" xfId="0" applyFont="1" applyFill="1" applyBorder="1" applyAlignment="1">
      <alignment horizontal="center" vertical="center"/>
    </xf>
    <xf numFmtId="0" fontId="27" fillId="13" borderId="58" xfId="0" applyFont="1" applyFill="1" applyBorder="1" applyAlignment="1">
      <alignment horizontal="center" vertical="center"/>
    </xf>
    <xf numFmtId="164" fontId="40" fillId="18" borderId="12" xfId="2" applyFont="1" applyFill="1" applyBorder="1" applyAlignment="1" applyProtection="1">
      <alignment horizontal="center" vertical="center"/>
      <protection locked="0"/>
    </xf>
    <xf numFmtId="164" fontId="40" fillId="18" borderId="58" xfId="2" applyFont="1" applyFill="1" applyBorder="1" applyAlignment="1" applyProtection="1">
      <alignment horizontal="center" vertical="center"/>
      <protection locked="0"/>
    </xf>
    <xf numFmtId="0" fontId="27" fillId="18" borderId="12" xfId="0" applyFont="1" applyFill="1" applyBorder="1" applyAlignment="1" applyProtection="1">
      <alignment horizontal="center" vertical="center"/>
      <protection locked="0"/>
    </xf>
    <xf numFmtId="0" fontId="27" fillId="18" borderId="58" xfId="0" applyFont="1" applyFill="1" applyBorder="1" applyAlignment="1" applyProtection="1">
      <alignment horizontal="center" vertical="center"/>
      <protection locked="0"/>
    </xf>
    <xf numFmtId="0" fontId="57" fillId="7" borderId="28" xfId="0" applyFont="1" applyFill="1" applyBorder="1" applyAlignment="1">
      <alignment horizontal="center" vertical="center"/>
    </xf>
    <xf numFmtId="0" fontId="57" fillId="7" borderId="29" xfId="0" applyFont="1" applyFill="1" applyBorder="1" applyAlignment="1">
      <alignment horizontal="center" vertical="center"/>
    </xf>
    <xf numFmtId="0" fontId="57" fillId="7" borderId="30" xfId="0" applyFont="1" applyFill="1" applyBorder="1" applyAlignment="1">
      <alignment horizontal="center" vertical="center"/>
    </xf>
    <xf numFmtId="0" fontId="28" fillId="9" borderId="35" xfId="0" applyFont="1" applyFill="1" applyBorder="1" applyAlignment="1">
      <alignment horizontal="left"/>
    </xf>
    <xf numFmtId="0" fontId="28" fillId="9" borderId="36" xfId="0" applyFont="1" applyFill="1" applyBorder="1" applyAlignment="1">
      <alignment horizontal="left"/>
    </xf>
    <xf numFmtId="0" fontId="28" fillId="9" borderId="41" xfId="0" applyFont="1" applyFill="1" applyBorder="1" applyAlignment="1">
      <alignment horizontal="left"/>
    </xf>
    <xf numFmtId="0" fontId="28" fillId="9" borderId="6" xfId="0" applyFont="1" applyFill="1" applyBorder="1" applyAlignment="1">
      <alignment horizontal="left" vertical="center"/>
    </xf>
    <xf numFmtId="0" fontId="28" fillId="9" borderId="0" xfId="0" applyFont="1" applyFill="1" applyAlignment="1">
      <alignment horizontal="left" vertical="center"/>
    </xf>
    <xf numFmtId="0" fontId="28" fillId="9" borderId="7" xfId="0" applyFont="1" applyFill="1" applyBorder="1" applyAlignment="1">
      <alignment horizontal="left" vertical="center"/>
    </xf>
    <xf numFmtId="0" fontId="28" fillId="9" borderId="64" xfId="0" applyFont="1" applyFill="1" applyBorder="1" applyAlignment="1">
      <alignment horizontal="left" vertical="center"/>
    </xf>
    <xf numFmtId="0" fontId="28" fillId="9" borderId="15" xfId="0" applyFont="1" applyFill="1" applyBorder="1" applyAlignment="1">
      <alignment horizontal="left" vertical="center"/>
    </xf>
    <xf numFmtId="0" fontId="28" fillId="9" borderId="55" xfId="0" applyFont="1" applyFill="1" applyBorder="1" applyAlignment="1">
      <alignment horizontal="left" vertical="center"/>
    </xf>
    <xf numFmtId="0" fontId="28" fillId="9" borderId="65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4" xfId="0" applyBorder="1" applyAlignment="1">
      <alignment horizontal="left" vertical="center"/>
    </xf>
    <xf numFmtId="0" fontId="28" fillId="9" borderId="23" xfId="0" applyFont="1" applyFill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11" fillId="0" borderId="0" xfId="0" applyFont="1" applyAlignment="1">
      <alignment horizontal="left" vertical="center" wrapText="1" indent="17"/>
    </xf>
    <xf numFmtId="165" fontId="26" fillId="0" borderId="12" xfId="8" applyFont="1" applyBorder="1" applyAlignment="1" applyProtection="1">
      <alignment horizontal="center" vertical="center"/>
    </xf>
    <xf numFmtId="165" fontId="26" fillId="0" borderId="58" xfId="8" applyFont="1" applyBorder="1" applyAlignment="1" applyProtection="1">
      <alignment horizontal="center" vertical="center"/>
    </xf>
    <xf numFmtId="165" fontId="25" fillId="6" borderId="60" xfId="8" applyFont="1" applyFill="1" applyBorder="1" applyAlignment="1" applyProtection="1">
      <alignment horizontal="center" vertical="center"/>
    </xf>
    <xf numFmtId="165" fontId="25" fillId="6" borderId="61" xfId="8" applyFont="1" applyFill="1" applyBorder="1" applyAlignment="1" applyProtection="1">
      <alignment horizontal="center" vertical="center"/>
    </xf>
    <xf numFmtId="0" fontId="25" fillId="6" borderId="38" xfId="0" applyFont="1" applyFill="1" applyBorder="1" applyAlignment="1">
      <alignment horizontal="center"/>
    </xf>
    <xf numFmtId="0" fontId="25" fillId="6" borderId="39" xfId="0" applyFont="1" applyFill="1" applyBorder="1" applyAlignment="1">
      <alignment horizontal="center"/>
    </xf>
    <xf numFmtId="0" fontId="25" fillId="6" borderId="40" xfId="0" applyFont="1" applyFill="1" applyBorder="1" applyAlignment="1">
      <alignment horizontal="center"/>
    </xf>
    <xf numFmtId="165" fontId="28" fillId="18" borderId="12" xfId="0" applyNumberFormat="1" applyFont="1" applyFill="1" applyBorder="1" applyAlignment="1" applyProtection="1">
      <alignment horizontal="center" vertical="center"/>
      <protection locked="0"/>
    </xf>
    <xf numFmtId="165" fontId="28" fillId="18" borderId="58" xfId="0" applyNumberFormat="1" applyFont="1" applyFill="1" applyBorder="1" applyAlignment="1" applyProtection="1">
      <alignment horizontal="center" vertical="center"/>
      <protection locked="0"/>
    </xf>
    <xf numFmtId="0" fontId="26" fillId="4" borderId="12" xfId="0" applyFont="1" applyFill="1" applyBorder="1" applyAlignment="1">
      <alignment horizontal="center" vertical="center"/>
    </xf>
    <xf numFmtId="0" fontId="26" fillId="4" borderId="58" xfId="0" applyFont="1" applyFill="1" applyBorder="1" applyAlignment="1">
      <alignment horizontal="center" vertical="center"/>
    </xf>
    <xf numFmtId="164" fontId="27" fillId="18" borderId="12" xfId="2" applyFont="1" applyFill="1" applyBorder="1" applyAlignment="1" applyProtection="1">
      <alignment horizontal="center" vertical="center"/>
      <protection locked="0"/>
    </xf>
    <xf numFmtId="164" fontId="27" fillId="18" borderId="58" xfId="2" applyFont="1" applyFill="1" applyBorder="1" applyAlignment="1" applyProtection="1">
      <alignment horizontal="center" vertical="center"/>
      <protection locked="0"/>
    </xf>
    <xf numFmtId="9" fontId="26" fillId="18" borderId="12" xfId="3" applyFont="1" applyFill="1" applyBorder="1" applyAlignment="1" applyProtection="1">
      <alignment horizontal="center" vertical="center"/>
      <protection locked="0"/>
    </xf>
    <xf numFmtId="9" fontId="26" fillId="18" borderId="58" xfId="3" applyFont="1" applyFill="1" applyBorder="1" applyAlignment="1" applyProtection="1">
      <alignment horizontal="center" vertical="center"/>
      <protection locked="0"/>
    </xf>
    <xf numFmtId="0" fontId="27" fillId="0" borderId="12" xfId="0" applyFont="1" applyBorder="1" applyAlignment="1">
      <alignment horizontal="center" vertical="center"/>
    </xf>
    <xf numFmtId="0" fontId="27" fillId="0" borderId="58" xfId="0" applyFont="1" applyBorder="1" applyAlignment="1">
      <alignment horizontal="center" vertical="center"/>
    </xf>
    <xf numFmtId="165" fontId="52" fillId="5" borderId="12" xfId="8" applyFont="1" applyFill="1" applyBorder="1" applyAlignment="1" applyProtection="1">
      <alignment horizontal="center" vertical="center"/>
    </xf>
    <xf numFmtId="165" fontId="52" fillId="5" borderId="58" xfId="8" applyFont="1" applyFill="1" applyBorder="1" applyAlignment="1" applyProtection="1">
      <alignment horizontal="center" vertical="center"/>
    </xf>
    <xf numFmtId="164" fontId="26" fillId="0" borderId="12" xfId="2" applyFont="1" applyFill="1" applyBorder="1" applyAlignment="1">
      <alignment horizontal="center" vertical="center"/>
    </xf>
    <xf numFmtId="164" fontId="26" fillId="0" borderId="58" xfId="2" applyFont="1" applyFill="1" applyBorder="1" applyAlignment="1">
      <alignment horizontal="center" vertical="center"/>
    </xf>
    <xf numFmtId="0" fontId="41" fillId="6" borderId="38" xfId="0" applyFont="1" applyFill="1" applyBorder="1" applyAlignment="1">
      <alignment horizontal="center"/>
    </xf>
    <xf numFmtId="0" fontId="41" fillId="6" borderId="39" xfId="0" applyFont="1" applyFill="1" applyBorder="1" applyAlignment="1">
      <alignment horizontal="center"/>
    </xf>
    <xf numFmtId="0" fontId="41" fillId="6" borderId="40" xfId="0" applyFont="1" applyFill="1" applyBorder="1" applyAlignment="1">
      <alignment horizontal="center"/>
    </xf>
    <xf numFmtId="164" fontId="46" fillId="18" borderId="12" xfId="2" applyFont="1" applyFill="1" applyBorder="1" applyAlignment="1" applyProtection="1">
      <alignment horizontal="center" vertical="center"/>
      <protection locked="0"/>
    </xf>
    <xf numFmtId="164" fontId="46" fillId="18" borderId="58" xfId="2" applyFont="1" applyFill="1" applyBorder="1" applyAlignment="1" applyProtection="1">
      <alignment horizontal="center" vertical="center"/>
      <protection locked="0"/>
    </xf>
    <xf numFmtId="0" fontId="28" fillId="2" borderId="12" xfId="0" applyFont="1" applyFill="1" applyBorder="1" applyAlignment="1">
      <alignment horizontal="right" vertical="center"/>
    </xf>
    <xf numFmtId="0" fontId="28" fillId="2" borderId="16" xfId="0" applyFont="1" applyFill="1" applyBorder="1" applyAlignment="1">
      <alignment horizontal="right" vertical="center"/>
    </xf>
    <xf numFmtId="0" fontId="28" fillId="2" borderId="59" xfId="0" applyFont="1" applyFill="1" applyBorder="1" applyAlignment="1">
      <alignment horizontal="right" vertical="center"/>
    </xf>
    <xf numFmtId="0" fontId="28" fillId="2" borderId="60" xfId="0" applyFont="1" applyFill="1" applyBorder="1" applyAlignment="1">
      <alignment horizontal="right" vertical="center"/>
    </xf>
    <xf numFmtId="0" fontId="58" fillId="6" borderId="28" xfId="0" applyFont="1" applyFill="1" applyBorder="1" applyAlignment="1">
      <alignment horizontal="center" vertical="center"/>
    </xf>
    <xf numFmtId="0" fontId="58" fillId="6" borderId="29" xfId="0" applyFont="1" applyFill="1" applyBorder="1" applyAlignment="1">
      <alignment horizontal="center" vertical="center"/>
    </xf>
    <xf numFmtId="0" fontId="58" fillId="6" borderId="30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28" fillId="13" borderId="22" xfId="0" applyFont="1" applyFill="1" applyBorder="1" applyAlignment="1">
      <alignment horizontal="center" vertical="center" wrapText="1"/>
    </xf>
    <xf numFmtId="0" fontId="28" fillId="13" borderId="6" xfId="0" applyFont="1" applyFill="1" applyBorder="1" applyAlignment="1">
      <alignment horizontal="center" vertical="center" wrapText="1"/>
    </xf>
    <xf numFmtId="0" fontId="28" fillId="13" borderId="31" xfId="0" applyFont="1" applyFill="1" applyBorder="1" applyAlignment="1">
      <alignment horizontal="center" vertical="center" wrapText="1"/>
    </xf>
    <xf numFmtId="0" fontId="28" fillId="13" borderId="19" xfId="0" applyFont="1" applyFill="1" applyBorder="1" applyAlignment="1">
      <alignment horizontal="center" vertical="center" wrapText="1"/>
    </xf>
    <xf numFmtId="0" fontId="28" fillId="13" borderId="20" xfId="0" applyFont="1" applyFill="1" applyBorder="1" applyAlignment="1">
      <alignment horizontal="center" vertical="center" wrapText="1"/>
    </xf>
    <xf numFmtId="0" fontId="28" fillId="13" borderId="49" xfId="0" applyFont="1" applyFill="1" applyBorder="1" applyAlignment="1">
      <alignment horizontal="center" vertical="center" wrapText="1"/>
    </xf>
    <xf numFmtId="0" fontId="28" fillId="13" borderId="3" xfId="0" applyFont="1" applyFill="1" applyBorder="1" applyAlignment="1">
      <alignment horizontal="center" vertical="center" wrapText="1"/>
    </xf>
    <xf numFmtId="0" fontId="28" fillId="13" borderId="54" xfId="0" applyFont="1" applyFill="1" applyBorder="1" applyAlignment="1">
      <alignment horizontal="center" vertical="center" wrapText="1"/>
    </xf>
    <xf numFmtId="0" fontId="28" fillId="13" borderId="15" xfId="0" applyFont="1" applyFill="1" applyBorder="1" applyAlignment="1">
      <alignment horizontal="center" vertical="center" wrapText="1"/>
    </xf>
    <xf numFmtId="0" fontId="28" fillId="13" borderId="55" xfId="0" applyFont="1" applyFill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28" fillId="9" borderId="24" xfId="0" applyFont="1" applyFill="1" applyBorder="1" applyAlignment="1">
      <alignment horizontal="left" vertical="center"/>
    </xf>
    <xf numFmtId="0" fontId="28" fillId="9" borderId="26" xfId="0" applyFont="1" applyFill="1" applyBorder="1" applyAlignment="1">
      <alignment horizontal="left" vertical="center"/>
    </xf>
    <xf numFmtId="0" fontId="28" fillId="9" borderId="35" xfId="0" applyFont="1" applyFill="1" applyBorder="1" applyAlignment="1">
      <alignment horizontal="left" vertical="top"/>
    </xf>
    <xf numFmtId="0" fontId="28" fillId="9" borderId="36" xfId="0" applyFont="1" applyFill="1" applyBorder="1" applyAlignment="1">
      <alignment horizontal="left" vertical="top"/>
    </xf>
    <xf numFmtId="0" fontId="28" fillId="9" borderId="41" xfId="0" applyFont="1" applyFill="1" applyBorder="1" applyAlignment="1">
      <alignment horizontal="left" vertical="top"/>
    </xf>
    <xf numFmtId="0" fontId="28" fillId="9" borderId="23" xfId="0" applyFont="1" applyFill="1" applyBorder="1" applyAlignment="1">
      <alignment horizontal="left" vertical="top"/>
    </xf>
    <xf numFmtId="0" fontId="28" fillId="9" borderId="24" xfId="0" applyFont="1" applyFill="1" applyBorder="1" applyAlignment="1">
      <alignment horizontal="left" vertical="top"/>
    </xf>
    <xf numFmtId="0" fontId="28" fillId="9" borderId="26" xfId="0" applyFont="1" applyFill="1" applyBorder="1" applyAlignment="1">
      <alignment horizontal="left" vertical="top"/>
    </xf>
    <xf numFmtId="0" fontId="28" fillId="12" borderId="12" xfId="0" applyFont="1" applyFill="1" applyBorder="1" applyAlignment="1">
      <alignment horizontal="left" vertical="center"/>
    </xf>
    <xf numFmtId="0" fontId="28" fillId="12" borderId="16" xfId="0" applyFont="1" applyFill="1" applyBorder="1" applyAlignment="1">
      <alignment horizontal="left" vertical="center"/>
    </xf>
    <xf numFmtId="0" fontId="28" fillId="17" borderId="59" xfId="0" applyFont="1" applyFill="1" applyBorder="1" applyAlignment="1">
      <alignment horizontal="left" vertical="center"/>
    </xf>
    <xf numFmtId="0" fontId="28" fillId="17" borderId="60" xfId="0" applyFont="1" applyFill="1" applyBorder="1" applyAlignment="1">
      <alignment horizontal="left" vertical="center"/>
    </xf>
    <xf numFmtId="0" fontId="28" fillId="13" borderId="43" xfId="0" applyFont="1" applyFill="1" applyBorder="1" applyAlignment="1">
      <alignment horizontal="center" vertical="center"/>
    </xf>
    <xf numFmtId="0" fontId="28" fillId="13" borderId="47" xfId="0" applyFont="1" applyFill="1" applyBorder="1" applyAlignment="1">
      <alignment horizontal="center" vertical="center"/>
    </xf>
    <xf numFmtId="0" fontId="28" fillId="13" borderId="48" xfId="0" applyFont="1" applyFill="1" applyBorder="1" applyAlignment="1">
      <alignment horizontal="center" vertical="center"/>
    </xf>
    <xf numFmtId="0" fontId="28" fillId="13" borderId="36" xfId="0" applyFont="1" applyFill="1" applyBorder="1" applyAlignment="1">
      <alignment horizontal="center" vertical="center" wrapText="1"/>
    </xf>
    <xf numFmtId="0" fontId="28" fillId="13" borderId="24" xfId="0" applyFont="1" applyFill="1" applyBorder="1" applyAlignment="1">
      <alignment horizontal="center" vertical="center" wrapText="1"/>
    </xf>
    <xf numFmtId="0" fontId="28" fillId="12" borderId="2" xfId="0" applyFont="1" applyFill="1" applyBorder="1" applyAlignment="1">
      <alignment horizontal="center" vertical="center"/>
    </xf>
    <xf numFmtId="0" fontId="28" fillId="12" borderId="1" xfId="0" applyFont="1" applyFill="1" applyBorder="1" applyAlignment="1">
      <alignment horizontal="center" vertical="center"/>
    </xf>
    <xf numFmtId="0" fontId="28" fillId="12" borderId="5" xfId="0" applyFont="1" applyFill="1" applyBorder="1" applyAlignment="1">
      <alignment horizontal="center" vertical="center"/>
    </xf>
    <xf numFmtId="0" fontId="28" fillId="13" borderId="12" xfId="0" applyFont="1" applyFill="1" applyBorder="1" applyAlignment="1">
      <alignment horizontal="left" vertical="center"/>
    </xf>
    <xf numFmtId="0" fontId="28" fillId="13" borderId="16" xfId="0" applyFont="1" applyFill="1" applyBorder="1" applyAlignment="1">
      <alignment horizontal="left" vertical="center"/>
    </xf>
    <xf numFmtId="0" fontId="28" fillId="17" borderId="12" xfId="0" applyFont="1" applyFill="1" applyBorder="1" applyAlignment="1">
      <alignment horizontal="left" vertical="center"/>
    </xf>
    <xf numFmtId="0" fontId="28" fillId="17" borderId="16" xfId="0" applyFont="1" applyFill="1" applyBorder="1" applyAlignment="1">
      <alignment horizontal="left" vertical="center"/>
    </xf>
    <xf numFmtId="10" fontId="27" fillId="16" borderId="8" xfId="3" applyNumberFormat="1" applyFont="1" applyFill="1" applyBorder="1" applyAlignment="1" applyProtection="1">
      <alignment horizontal="center" vertical="center" wrapText="1"/>
      <protection hidden="1"/>
    </xf>
    <xf numFmtId="10" fontId="27" fillId="16" borderId="16" xfId="3" applyNumberFormat="1" applyFont="1" applyFill="1" applyBorder="1" applyAlignment="1" applyProtection="1">
      <alignment horizontal="center" vertical="center" wrapText="1"/>
      <protection hidden="1"/>
    </xf>
    <xf numFmtId="10" fontId="27" fillId="16" borderId="58" xfId="3" applyNumberFormat="1" applyFont="1" applyFill="1" applyBorder="1" applyAlignment="1" applyProtection="1">
      <alignment horizontal="center" vertical="center" wrapText="1"/>
      <protection hidden="1"/>
    </xf>
    <xf numFmtId="0" fontId="12" fillId="15" borderId="0" xfId="0" applyFont="1" applyFill="1" applyAlignment="1">
      <alignment horizontal="left" vertical="center"/>
    </xf>
    <xf numFmtId="0" fontId="12" fillId="15" borderId="0" xfId="0" applyFont="1" applyFill="1" applyAlignment="1">
      <alignment horizontal="left" vertical="center" wrapText="1"/>
    </xf>
    <xf numFmtId="0" fontId="55" fillId="15" borderId="0" xfId="0" applyFont="1" applyFill="1" applyAlignment="1">
      <alignment horizontal="left" vertical="center"/>
    </xf>
    <xf numFmtId="0" fontId="28" fillId="6" borderId="35" xfId="0" applyFont="1" applyFill="1" applyBorder="1" applyAlignment="1" applyProtection="1">
      <alignment horizontal="center" vertical="center" wrapText="1"/>
      <protection hidden="1"/>
    </xf>
    <xf numFmtId="0" fontId="28" fillId="6" borderId="36" xfId="0" applyFont="1" applyFill="1" applyBorder="1" applyAlignment="1" applyProtection="1">
      <alignment horizontal="center" vertical="center" wrapText="1"/>
      <protection hidden="1"/>
    </xf>
    <xf numFmtId="0" fontId="28" fillId="6" borderId="41" xfId="0" applyFont="1" applyFill="1" applyBorder="1" applyAlignment="1" applyProtection="1">
      <alignment horizontal="center" vertical="center" wrapText="1"/>
      <protection hidden="1"/>
    </xf>
    <xf numFmtId="0" fontId="28" fillId="6" borderId="64" xfId="0" applyFont="1" applyFill="1" applyBorder="1" applyAlignment="1" applyProtection="1">
      <alignment horizontal="center" vertical="center" wrapText="1"/>
      <protection hidden="1"/>
    </xf>
    <xf numFmtId="0" fontId="28" fillId="6" borderId="15" xfId="0" applyFont="1" applyFill="1" applyBorder="1" applyAlignment="1" applyProtection="1">
      <alignment horizontal="center" vertical="center" wrapText="1"/>
      <protection hidden="1"/>
    </xf>
    <xf numFmtId="0" fontId="28" fillId="6" borderId="55" xfId="0" applyFont="1" applyFill="1" applyBorder="1" applyAlignment="1" applyProtection="1">
      <alignment horizontal="center" vertical="center" wrapText="1"/>
      <protection hidden="1"/>
    </xf>
    <xf numFmtId="10" fontId="26" fillId="4" borderId="8" xfId="3" applyNumberFormat="1" applyFont="1" applyFill="1" applyBorder="1" applyAlignment="1" applyProtection="1">
      <alignment horizontal="center" vertical="center" wrapText="1"/>
      <protection hidden="1"/>
    </xf>
    <xf numFmtId="10" fontId="26" fillId="4" borderId="16" xfId="3" applyNumberFormat="1" applyFont="1" applyFill="1" applyBorder="1" applyAlignment="1" applyProtection="1">
      <alignment horizontal="center" vertical="center" wrapText="1"/>
      <protection hidden="1"/>
    </xf>
    <xf numFmtId="10" fontId="26" fillId="4" borderId="58" xfId="3" applyNumberFormat="1" applyFont="1" applyFill="1" applyBorder="1" applyAlignment="1" applyProtection="1">
      <alignment horizontal="center" vertical="center" wrapText="1"/>
      <protection hidden="1"/>
    </xf>
    <xf numFmtId="0" fontId="47" fillId="13" borderId="35" xfId="0" applyFont="1" applyFill="1" applyBorder="1" applyAlignment="1">
      <alignment horizontal="center" vertical="center" wrapText="1"/>
    </xf>
    <xf numFmtId="0" fontId="47" fillId="13" borderId="36" xfId="0" applyFont="1" applyFill="1" applyBorder="1" applyAlignment="1">
      <alignment horizontal="center" vertical="center" wrapText="1"/>
    </xf>
    <xf numFmtId="0" fontId="47" fillId="13" borderId="41" xfId="0" applyFont="1" applyFill="1" applyBorder="1" applyAlignment="1">
      <alignment horizontal="center" vertical="center" wrapText="1"/>
    </xf>
    <xf numFmtId="0" fontId="12" fillId="9" borderId="6" xfId="0" applyFont="1" applyFill="1" applyBorder="1" applyAlignment="1">
      <alignment horizontal="center" vertical="center" wrapText="1"/>
    </xf>
    <xf numFmtId="0" fontId="12" fillId="9" borderId="0" xfId="0" applyFont="1" applyFill="1" applyAlignment="1">
      <alignment horizontal="center" vertical="center" wrapText="1"/>
    </xf>
    <xf numFmtId="0" fontId="12" fillId="9" borderId="7" xfId="0" applyFont="1" applyFill="1" applyBorder="1" applyAlignment="1">
      <alignment horizontal="center" vertical="center" wrapText="1"/>
    </xf>
    <xf numFmtId="0" fontId="28" fillId="6" borderId="4" xfId="0" applyFont="1" applyFill="1" applyBorder="1" applyAlignment="1" applyProtection="1">
      <alignment horizontal="center" vertical="center" wrapText="1"/>
      <protection hidden="1"/>
    </xf>
    <xf numFmtId="0" fontId="28" fillId="6" borderId="12" xfId="0" applyFont="1" applyFill="1" applyBorder="1" applyAlignment="1" applyProtection="1">
      <alignment horizontal="center" vertical="center" wrapText="1"/>
      <protection hidden="1"/>
    </xf>
    <xf numFmtId="0" fontId="28" fillId="9" borderId="35" xfId="0" applyFont="1" applyFill="1" applyBorder="1" applyAlignment="1">
      <alignment horizontal="left" vertical="center"/>
    </xf>
    <xf numFmtId="0" fontId="28" fillId="9" borderId="36" xfId="0" applyFont="1" applyFill="1" applyBorder="1" applyAlignment="1">
      <alignment horizontal="left" vertical="center"/>
    </xf>
    <xf numFmtId="0" fontId="28" fillId="9" borderId="41" xfId="0" applyFont="1" applyFill="1" applyBorder="1" applyAlignment="1">
      <alignment horizontal="left" vertical="center"/>
    </xf>
  </cellXfs>
  <cellStyles count="9">
    <cellStyle name="Hiperlink" xfId="4" builtinId="8"/>
    <cellStyle name="Moeda" xfId="2" builtinId="4"/>
    <cellStyle name="Moeda 2" xfId="8" xr:uid="{9114952E-B937-4623-ACBD-DDF6425A5C98}"/>
    <cellStyle name="Moeda 4" xfId="7" xr:uid="{6FD0024B-FBB9-4CAD-9E0C-88D57B01420B}"/>
    <cellStyle name="Normal" xfId="0" builtinId="0"/>
    <cellStyle name="Normal 2 2" xfId="6" xr:uid="{EFFE154D-91F7-4521-8490-0FE7D37F1F42}"/>
    <cellStyle name="Porcentagem" xfId="3" builtinId="5"/>
    <cellStyle name="Porcentagem 4" xfId="5" xr:uid="{74D3A80F-2537-4D4F-B357-500A3802CB8D}"/>
    <cellStyle name="Vírgula" xfId="1" builtinId="3"/>
  </cellStyles>
  <dxfs count="0"/>
  <tableStyles count="0" defaultTableStyle="TableStyleMedium2" defaultPivotStyle="PivotStyleLight16"/>
  <colors>
    <mruColors>
      <color rgb="FFFF66FF"/>
      <color rgb="FFE8E8E8"/>
      <color rgb="FFE7F7FF"/>
      <color rgb="FFBDEE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'PLANILHA FORMA&#199;&#195;O DE PRE&#199;O'!I12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421300</xdr:colOff>
      <xdr:row>9</xdr:row>
      <xdr:rowOff>18317</xdr:rowOff>
    </xdr:from>
    <xdr:to>
      <xdr:col>10</xdr:col>
      <xdr:colOff>311396</xdr:colOff>
      <xdr:row>17</xdr:row>
      <xdr:rowOff>25644</xdr:rowOff>
    </xdr:to>
    <xdr:sp macro="" textlink="">
      <xdr:nvSpPr>
        <xdr:cNvPr id="2" name="Seta: para Cima 1">
          <a:hlinkClick xmlns:r="http://schemas.openxmlformats.org/officeDocument/2006/relationships" r:id="rId1" tooltip="ATENÇAO!"/>
          <a:extLst>
            <a:ext uri="{FF2B5EF4-FFF2-40B4-BE49-F238E27FC236}">
              <a16:creationId xmlns:a16="http://schemas.microsoft.com/office/drawing/2014/main" id="{DC15226E-4411-8DF2-775C-2019CE70E838}"/>
            </a:ext>
          </a:extLst>
        </xdr:cNvPr>
        <xdr:cNvSpPr/>
      </xdr:nvSpPr>
      <xdr:spPr>
        <a:xfrm rot="18891054">
          <a:off x="10250367" y="1296866"/>
          <a:ext cx="1377461" cy="1751134"/>
        </a:xfrm>
        <a:prstGeom prst="upArrow">
          <a:avLst>
            <a:gd name="adj1" fmla="val 56018"/>
            <a:gd name="adj2" fmla="val 49009"/>
          </a:avLst>
        </a:prstGeom>
        <a:gradFill flip="none" rotWithShape="1">
          <a:gsLst>
            <a:gs pos="0">
              <a:schemeClr val="accent6">
                <a:lumMod val="67000"/>
              </a:schemeClr>
            </a:gs>
            <a:gs pos="48000">
              <a:schemeClr val="accent6">
                <a:lumMod val="97000"/>
                <a:lumOff val="3000"/>
              </a:schemeClr>
            </a:gs>
            <a:gs pos="100000">
              <a:schemeClr val="accent6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159026</xdr:colOff>
      <xdr:row>0</xdr:row>
      <xdr:rowOff>0</xdr:rowOff>
    </xdr:from>
    <xdr:to>
      <xdr:col>1</xdr:col>
      <xdr:colOff>722244</xdr:colOff>
      <xdr:row>0</xdr:row>
      <xdr:rowOff>919369</xdr:rowOff>
    </xdr:to>
    <xdr:pic>
      <xdr:nvPicPr>
        <xdr:cNvPr id="3" name="Imagem 2" descr="Brasão timbrado CFQ">
          <a:extLst>
            <a:ext uri="{FF2B5EF4-FFF2-40B4-BE49-F238E27FC236}">
              <a16:creationId xmlns:a16="http://schemas.microsoft.com/office/drawing/2014/main" id="{90EB56AE-F315-A97E-1997-64D86D80C0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26" y="0"/>
          <a:ext cx="944218" cy="919369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1109870</xdr:colOff>
      <xdr:row>7</xdr:row>
      <xdr:rowOff>173934</xdr:rowOff>
    </xdr:from>
    <xdr:to>
      <xdr:col>3</xdr:col>
      <xdr:colOff>1316935</xdr:colOff>
      <xdr:row>7</xdr:row>
      <xdr:rowOff>488673</xdr:rowOff>
    </xdr:to>
    <xdr:sp macro="" textlink="">
      <xdr:nvSpPr>
        <xdr:cNvPr id="4" name="Seta: para Baixo 3">
          <a:extLst>
            <a:ext uri="{FF2B5EF4-FFF2-40B4-BE49-F238E27FC236}">
              <a16:creationId xmlns:a16="http://schemas.microsoft.com/office/drawing/2014/main" id="{B75B2799-E79E-5607-98FC-080A37C15703}"/>
            </a:ext>
          </a:extLst>
        </xdr:cNvPr>
        <xdr:cNvSpPr/>
      </xdr:nvSpPr>
      <xdr:spPr>
        <a:xfrm>
          <a:off x="8050696" y="2385391"/>
          <a:ext cx="207065" cy="314739"/>
        </a:xfrm>
        <a:prstGeom prst="downArrow">
          <a:avLst/>
        </a:prstGeom>
        <a:gradFill flip="none" rotWithShape="1">
          <a:gsLst>
            <a:gs pos="0">
              <a:schemeClr val="accent4">
                <a:lumMod val="67000"/>
              </a:schemeClr>
            </a:gs>
            <a:gs pos="48000">
              <a:schemeClr val="accent4">
                <a:lumMod val="97000"/>
                <a:lumOff val="3000"/>
              </a:schemeClr>
            </a:gs>
            <a:gs pos="100000">
              <a:schemeClr val="accent4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130451</xdr:colOff>
      <xdr:row>0</xdr:row>
      <xdr:rowOff>85725</xdr:rowOff>
    </xdr:from>
    <xdr:to>
      <xdr:col>1</xdr:col>
      <xdr:colOff>1046094</xdr:colOff>
      <xdr:row>0</xdr:row>
      <xdr:rowOff>1005094</xdr:rowOff>
    </xdr:to>
    <xdr:pic>
      <xdr:nvPicPr>
        <xdr:cNvPr id="3" name="Imagem 2" descr="Brasão timbrado CFQ">
          <a:extLst>
            <a:ext uri="{FF2B5EF4-FFF2-40B4-BE49-F238E27FC236}">
              <a16:creationId xmlns:a16="http://schemas.microsoft.com/office/drawing/2014/main" id="{5FB10C68-4F5C-452C-A510-08F4F73542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26" y="85725"/>
          <a:ext cx="915643" cy="9193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159026</xdr:colOff>
      <xdr:row>0</xdr:row>
      <xdr:rowOff>0</xdr:rowOff>
    </xdr:from>
    <xdr:to>
      <xdr:col>1</xdr:col>
      <xdr:colOff>684144</xdr:colOff>
      <xdr:row>0</xdr:row>
      <xdr:rowOff>919369</xdr:rowOff>
    </xdr:to>
    <xdr:pic>
      <xdr:nvPicPr>
        <xdr:cNvPr id="2" name="Imagem 1" descr="Brasão timbrado CFQ">
          <a:extLst>
            <a:ext uri="{FF2B5EF4-FFF2-40B4-BE49-F238E27FC236}">
              <a16:creationId xmlns:a16="http://schemas.microsoft.com/office/drawing/2014/main" id="{F7F475C0-A4B6-4CC0-81CB-00FE8FCF43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26" y="0"/>
          <a:ext cx="915643" cy="9193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130451</xdr:colOff>
      <xdr:row>0</xdr:row>
      <xdr:rowOff>85725</xdr:rowOff>
    </xdr:from>
    <xdr:to>
      <xdr:col>2</xdr:col>
      <xdr:colOff>655569</xdr:colOff>
      <xdr:row>0</xdr:row>
      <xdr:rowOff>1005094</xdr:rowOff>
    </xdr:to>
    <xdr:pic>
      <xdr:nvPicPr>
        <xdr:cNvPr id="3" name="Imagem 2" descr="Brasão timbrado CFQ">
          <a:extLst>
            <a:ext uri="{FF2B5EF4-FFF2-40B4-BE49-F238E27FC236}">
              <a16:creationId xmlns:a16="http://schemas.microsoft.com/office/drawing/2014/main" id="{1075435F-95AC-4ACB-9A69-F6B54DFAD0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26" y="85725"/>
          <a:ext cx="915643" cy="9193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82826</xdr:colOff>
      <xdr:row>0</xdr:row>
      <xdr:rowOff>142875</xdr:rowOff>
    </xdr:from>
    <xdr:to>
      <xdr:col>2</xdr:col>
      <xdr:colOff>388869</xdr:colOff>
      <xdr:row>0</xdr:row>
      <xdr:rowOff>1062244</xdr:rowOff>
    </xdr:to>
    <xdr:pic>
      <xdr:nvPicPr>
        <xdr:cNvPr id="2" name="Imagem 1" descr="Brasão timbrado CFQ">
          <a:extLst>
            <a:ext uri="{FF2B5EF4-FFF2-40B4-BE49-F238E27FC236}">
              <a16:creationId xmlns:a16="http://schemas.microsoft.com/office/drawing/2014/main" id="{108B07C7-1930-4578-960B-31CB25F3DF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01" y="142875"/>
          <a:ext cx="915643" cy="9193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3FB31-A6FC-4C4F-9B10-CB45C197ECE9}">
  <sheetPr>
    <tabColor theme="4" tint="-0.249977111117893"/>
    <pageSetUpPr fitToPage="1"/>
  </sheetPr>
  <dimension ref="A1:M158"/>
  <sheetViews>
    <sheetView showGridLines="0" tabSelected="1" view="pageBreakPreview" zoomScaleNormal="115" zoomScaleSheetLayoutView="100" workbookViewId="0">
      <selection activeCell="C129" sqref="C129"/>
    </sheetView>
  </sheetViews>
  <sheetFormatPr defaultColWidth="8.6640625" defaultRowHeight="13.8" x14ac:dyDescent="0.3"/>
  <cols>
    <col min="1" max="1" width="5.33203125" style="3" bestFit="1" customWidth="1"/>
    <col min="2" max="2" width="85.109375" style="3" customWidth="1"/>
    <col min="3" max="3" width="13.6640625" style="3" bestFit="1" customWidth="1"/>
    <col min="4" max="4" width="20.109375" style="3" bestFit="1" customWidth="1"/>
    <col min="5" max="5" width="3.44140625" style="3" customWidth="1"/>
    <col min="6" max="6" width="10.5546875" style="3" customWidth="1"/>
    <col min="7" max="7" width="13.6640625" style="3" customWidth="1"/>
    <col min="8" max="8" width="7.5546875" style="3" customWidth="1"/>
    <col min="9" max="9" width="9.33203125" style="3" bestFit="1" customWidth="1"/>
    <col min="10" max="10" width="11" style="3" customWidth="1"/>
    <col min="11" max="11" width="17.88671875" style="4" customWidth="1"/>
    <col min="12" max="13" width="13.6640625" style="4" bestFit="1" customWidth="1"/>
    <col min="14" max="16384" width="8.6640625" style="3"/>
  </cols>
  <sheetData>
    <row r="1" spans="1:13" ht="90" customHeight="1" thickBot="1" x14ac:dyDescent="0.35">
      <c r="A1" s="272" t="s">
        <v>162</v>
      </c>
      <c r="B1" s="272"/>
      <c r="C1" s="272"/>
      <c r="D1" s="272"/>
      <c r="E1" s="110"/>
    </row>
    <row r="2" spans="1:13" ht="23.25" customHeight="1" x14ac:dyDescent="0.3">
      <c r="A2" s="287" t="s">
        <v>199</v>
      </c>
      <c r="B2" s="288"/>
      <c r="C2" s="288"/>
      <c r="D2" s="289"/>
      <c r="E2" s="50"/>
      <c r="F2" s="269" t="s">
        <v>161</v>
      </c>
      <c r="G2" s="270"/>
      <c r="H2" s="270"/>
      <c r="I2" s="270"/>
      <c r="J2" s="270"/>
      <c r="K2" s="271"/>
      <c r="L2" s="3"/>
      <c r="M2" s="3"/>
    </row>
    <row r="3" spans="1:13" ht="24" customHeight="1" x14ac:dyDescent="0.3">
      <c r="A3" s="275" t="s">
        <v>119</v>
      </c>
      <c r="B3" s="276"/>
      <c r="C3" s="276"/>
      <c r="D3" s="277"/>
      <c r="E3" s="52"/>
      <c r="F3" s="263" t="s">
        <v>141</v>
      </c>
      <c r="G3" s="264"/>
      <c r="H3" s="264"/>
      <c r="I3" s="264"/>
      <c r="J3" s="264"/>
      <c r="K3" s="265"/>
      <c r="L3" s="3"/>
      <c r="M3" s="3"/>
    </row>
    <row r="4" spans="1:13" ht="15" customHeight="1" x14ac:dyDescent="0.3">
      <c r="A4" s="278" t="s">
        <v>197</v>
      </c>
      <c r="B4" s="279"/>
      <c r="C4" s="279"/>
      <c r="D4" s="280"/>
      <c r="E4" s="39"/>
      <c r="F4" s="263"/>
      <c r="G4" s="264"/>
      <c r="H4" s="264"/>
      <c r="I4" s="264"/>
      <c r="J4" s="264"/>
      <c r="K4" s="265"/>
      <c r="L4" s="3"/>
      <c r="M4" s="3"/>
    </row>
    <row r="5" spans="1:13" ht="21.75" customHeight="1" thickBot="1" x14ac:dyDescent="0.35">
      <c r="A5" s="281" t="s">
        <v>203</v>
      </c>
      <c r="B5" s="282"/>
      <c r="C5" s="282"/>
      <c r="D5" s="283"/>
      <c r="E5" s="51"/>
      <c r="F5" s="263"/>
      <c r="G5" s="264"/>
      <c r="H5" s="264"/>
      <c r="I5" s="264"/>
      <c r="J5" s="264"/>
      <c r="K5" s="265"/>
      <c r="L5" s="3"/>
      <c r="M5" s="3"/>
    </row>
    <row r="6" spans="1:13" ht="21.75" customHeight="1" x14ac:dyDescent="0.3">
      <c r="A6" s="301" t="s">
        <v>200</v>
      </c>
      <c r="B6" s="302"/>
      <c r="C6" s="302"/>
      <c r="D6" s="303"/>
      <c r="E6" s="51"/>
      <c r="F6" s="263"/>
      <c r="G6" s="264"/>
      <c r="H6" s="264"/>
      <c r="I6" s="264"/>
      <c r="J6" s="264"/>
      <c r="K6" s="265"/>
      <c r="L6" s="3"/>
      <c r="M6" s="3"/>
    </row>
    <row r="7" spans="1:13" ht="21.75" customHeight="1" thickBot="1" x14ac:dyDescent="0.35">
      <c r="A7" s="304" t="s">
        <v>204</v>
      </c>
      <c r="B7" s="305"/>
      <c r="C7" s="305"/>
      <c r="D7" s="306"/>
      <c r="E7" s="51"/>
      <c r="F7" s="263"/>
      <c r="G7" s="264"/>
      <c r="H7" s="264"/>
      <c r="I7" s="264"/>
      <c r="J7" s="264"/>
      <c r="K7" s="265"/>
      <c r="L7" s="3"/>
      <c r="M7" s="3"/>
    </row>
    <row r="8" spans="1:13" ht="41.25" customHeight="1" thickBot="1" x14ac:dyDescent="0.35">
      <c r="A8" s="284" t="s">
        <v>196</v>
      </c>
      <c r="B8" s="285"/>
      <c r="C8" s="285"/>
      <c r="D8" s="286"/>
      <c r="E8" s="122"/>
      <c r="F8" s="266"/>
      <c r="G8" s="267"/>
      <c r="H8" s="267"/>
      <c r="I8" s="267"/>
      <c r="J8" s="267"/>
      <c r="K8" s="268"/>
      <c r="L8" s="3"/>
      <c r="M8" s="3"/>
    </row>
    <row r="9" spans="1:13" ht="19.5" customHeight="1" x14ac:dyDescent="0.3">
      <c r="A9" s="7" t="s">
        <v>5</v>
      </c>
      <c r="B9" s="273" t="s">
        <v>106</v>
      </c>
      <c r="C9" s="273"/>
      <c r="D9" s="215"/>
      <c r="F9" s="4"/>
      <c r="G9" s="4"/>
      <c r="H9" s="4"/>
      <c r="K9" s="3"/>
      <c r="L9" s="3"/>
      <c r="M9" s="3"/>
    </row>
    <row r="10" spans="1:13" ht="19.5" customHeight="1" x14ac:dyDescent="0.3">
      <c r="A10" s="7" t="s">
        <v>7</v>
      </c>
      <c r="B10" s="273" t="s">
        <v>107</v>
      </c>
      <c r="C10" s="273"/>
      <c r="D10" s="155" t="s">
        <v>166</v>
      </c>
      <c r="E10" s="38"/>
      <c r="F10" s="4"/>
      <c r="G10" s="4"/>
      <c r="H10" s="4"/>
      <c r="K10" s="3"/>
      <c r="L10" s="3"/>
      <c r="M10" s="3"/>
    </row>
    <row r="11" spans="1:13" ht="19.5" customHeight="1" x14ac:dyDescent="0.3">
      <c r="A11" s="7" t="s">
        <v>8</v>
      </c>
      <c r="B11" s="273" t="s">
        <v>108</v>
      </c>
      <c r="C11" s="273"/>
      <c r="D11" s="156" t="s">
        <v>117</v>
      </c>
      <c r="E11" s="38"/>
      <c r="F11" s="4"/>
      <c r="G11" s="4"/>
      <c r="H11" s="4"/>
      <c r="K11" s="3"/>
      <c r="L11" s="3"/>
      <c r="M11" s="3"/>
    </row>
    <row r="12" spans="1:13" ht="19.5" customHeight="1" x14ac:dyDescent="0.3">
      <c r="A12" s="7" t="s">
        <v>10</v>
      </c>
      <c r="B12" s="273" t="s">
        <v>109</v>
      </c>
      <c r="C12" s="273"/>
      <c r="D12" s="155" t="s">
        <v>116</v>
      </c>
      <c r="E12" s="38"/>
      <c r="F12" s="4"/>
      <c r="H12" s="4"/>
      <c r="K12" s="3"/>
      <c r="L12" s="3"/>
      <c r="M12" s="3"/>
    </row>
    <row r="13" spans="1:13" ht="19.5" customHeight="1" x14ac:dyDescent="0.3">
      <c r="A13" s="7" t="s">
        <v>12</v>
      </c>
      <c r="B13" s="273" t="s">
        <v>110</v>
      </c>
      <c r="C13" s="273"/>
      <c r="D13" s="155" t="s">
        <v>209</v>
      </c>
      <c r="E13" s="38"/>
      <c r="F13" s="4"/>
      <c r="G13" s="4"/>
      <c r="H13" s="70"/>
      <c r="K13" s="3"/>
      <c r="L13" s="3"/>
      <c r="M13" s="3"/>
    </row>
    <row r="14" spans="1:13" ht="19.5" customHeight="1" x14ac:dyDescent="0.3">
      <c r="A14" s="7" t="s">
        <v>13</v>
      </c>
      <c r="B14" s="273" t="s">
        <v>1</v>
      </c>
      <c r="C14" s="273"/>
      <c r="D14" s="155" t="s">
        <v>118</v>
      </c>
      <c r="E14" s="38"/>
      <c r="F14" s="4"/>
      <c r="G14" s="4"/>
      <c r="H14" s="4"/>
      <c r="K14" s="3"/>
      <c r="L14" s="3"/>
      <c r="M14" s="3"/>
    </row>
    <row r="15" spans="1:13" ht="27.6" x14ac:dyDescent="0.3">
      <c r="A15" s="7" t="s">
        <v>31</v>
      </c>
      <c r="B15" s="273" t="s">
        <v>111</v>
      </c>
      <c r="C15" s="273"/>
      <c r="D15" s="157" t="s">
        <v>186</v>
      </c>
      <c r="E15" s="44"/>
      <c r="F15" s="4"/>
      <c r="G15" s="4"/>
      <c r="H15" s="4"/>
      <c r="K15" s="3"/>
      <c r="L15" s="3"/>
      <c r="M15" s="3"/>
    </row>
    <row r="16" spans="1:13" ht="19.5" customHeight="1" x14ac:dyDescent="0.3">
      <c r="A16" s="158" t="s">
        <v>33</v>
      </c>
      <c r="B16" s="290" t="s">
        <v>120</v>
      </c>
      <c r="C16" s="290"/>
      <c r="D16" s="159">
        <v>2021.12</v>
      </c>
      <c r="E16" s="123"/>
      <c r="F16" s="4"/>
      <c r="G16" s="4"/>
      <c r="H16" s="4"/>
      <c r="K16" s="3"/>
      <c r="L16" s="3"/>
      <c r="M16" s="3"/>
    </row>
    <row r="17" spans="1:13" ht="25.5" customHeight="1" x14ac:dyDescent="0.3">
      <c r="A17" s="7" t="s">
        <v>88</v>
      </c>
      <c r="B17" s="273" t="s">
        <v>112</v>
      </c>
      <c r="C17" s="273"/>
      <c r="D17" s="160"/>
      <c r="E17" s="44"/>
      <c r="F17" s="4"/>
      <c r="G17" s="4"/>
      <c r="H17" s="4"/>
      <c r="K17" s="3"/>
      <c r="L17" s="3"/>
      <c r="M17" s="3"/>
    </row>
    <row r="18" spans="1:13" ht="19.5" customHeight="1" x14ac:dyDescent="0.3">
      <c r="A18" s="7" t="s">
        <v>103</v>
      </c>
      <c r="B18" s="273" t="s">
        <v>113</v>
      </c>
      <c r="C18" s="273"/>
      <c r="D18" s="154"/>
      <c r="E18" s="38"/>
      <c r="F18" s="4"/>
      <c r="G18" s="4"/>
      <c r="H18" s="4"/>
      <c r="K18" s="3"/>
      <c r="L18" s="3"/>
      <c r="M18" s="3"/>
    </row>
    <row r="19" spans="1:13" ht="19.5" customHeight="1" x14ac:dyDescent="0.3">
      <c r="A19" s="7" t="s">
        <v>104</v>
      </c>
      <c r="B19" s="273" t="s">
        <v>114</v>
      </c>
      <c r="C19" s="273"/>
      <c r="D19" s="154"/>
      <c r="E19" s="38"/>
      <c r="F19" s="4"/>
      <c r="G19" s="4"/>
      <c r="H19" s="4"/>
      <c r="K19" s="3"/>
      <c r="L19" s="3"/>
      <c r="M19" s="3"/>
    </row>
    <row r="20" spans="1:13" ht="19.5" customHeight="1" thickBot="1" x14ac:dyDescent="0.35">
      <c r="A20" s="161" t="s">
        <v>105</v>
      </c>
      <c r="B20" s="274" t="s">
        <v>115</v>
      </c>
      <c r="C20" s="274"/>
      <c r="D20" s="216" t="s">
        <v>142</v>
      </c>
      <c r="E20" s="38"/>
      <c r="F20" s="4"/>
      <c r="G20" s="4"/>
      <c r="H20" s="4"/>
      <c r="K20" s="3"/>
      <c r="L20" s="3"/>
      <c r="M20" s="3"/>
    </row>
    <row r="21" spans="1:13" ht="3" customHeight="1" x14ac:dyDescent="0.3">
      <c r="A21" s="294"/>
      <c r="B21" s="294"/>
      <c r="C21" s="294"/>
      <c r="D21" s="294"/>
      <c r="E21" s="124"/>
      <c r="I21" s="4"/>
      <c r="J21" s="4"/>
      <c r="L21" s="3"/>
      <c r="M21" s="3"/>
    </row>
    <row r="22" spans="1:13" ht="11.25" customHeight="1" thickBot="1" x14ac:dyDescent="0.35">
      <c r="A22" s="295"/>
      <c r="B22" s="295"/>
      <c r="C22" s="295"/>
      <c r="D22" s="295"/>
      <c r="E22" s="65"/>
      <c r="I22" s="4"/>
      <c r="J22" s="4"/>
      <c r="L22" s="3"/>
      <c r="M22" s="3"/>
    </row>
    <row r="23" spans="1:13" ht="14.4" x14ac:dyDescent="0.3">
      <c r="A23" s="291" t="s">
        <v>100</v>
      </c>
      <c r="B23" s="292"/>
      <c r="C23" s="292"/>
      <c r="D23" s="293"/>
      <c r="E23" s="47"/>
      <c r="I23" s="4"/>
      <c r="J23" s="4"/>
      <c r="L23" s="3"/>
      <c r="M23" s="3"/>
    </row>
    <row r="24" spans="1:13" ht="18" customHeight="1" thickBot="1" x14ac:dyDescent="0.35">
      <c r="A24" s="312" t="s">
        <v>0</v>
      </c>
      <c r="B24" s="313"/>
      <c r="C24" s="313"/>
      <c r="D24" s="314"/>
      <c r="E24" s="48"/>
      <c r="I24" s="4"/>
      <c r="J24" s="4"/>
      <c r="L24" s="3"/>
      <c r="M24" s="3"/>
    </row>
    <row r="25" spans="1:13" ht="13.5" customHeight="1" thickBot="1" x14ac:dyDescent="0.35">
      <c r="A25" s="4"/>
      <c r="B25" s="4"/>
      <c r="C25" s="4"/>
      <c r="D25" s="4"/>
      <c r="E25" s="4"/>
      <c r="F25" s="4"/>
      <c r="G25" s="4"/>
      <c r="H25" s="4"/>
      <c r="I25" s="4"/>
      <c r="J25" s="4"/>
      <c r="L25" s="3"/>
      <c r="M25" s="3"/>
    </row>
    <row r="26" spans="1:13" ht="18" customHeight="1" x14ac:dyDescent="0.3">
      <c r="A26" s="320" t="s">
        <v>2</v>
      </c>
      <c r="B26" s="321"/>
      <c r="C26" s="321"/>
      <c r="D26" s="322"/>
      <c r="E26" s="125"/>
    </row>
    <row r="27" spans="1:13" ht="18" customHeight="1" x14ac:dyDescent="0.3">
      <c r="A27" s="16">
        <v>1</v>
      </c>
      <c r="B27" s="71" t="s">
        <v>3</v>
      </c>
      <c r="C27" s="71"/>
      <c r="D27" s="72" t="s">
        <v>4</v>
      </c>
      <c r="E27" s="49"/>
    </row>
    <row r="28" spans="1:13" ht="18" customHeight="1" x14ac:dyDescent="0.3">
      <c r="A28" s="16" t="s">
        <v>5</v>
      </c>
      <c r="B28" s="13" t="s">
        <v>6</v>
      </c>
      <c r="C28" s="13"/>
      <c r="D28" s="217">
        <f>D16</f>
        <v>2021.12</v>
      </c>
      <c r="E28" s="126"/>
    </row>
    <row r="29" spans="1:13" ht="18" customHeight="1" x14ac:dyDescent="0.3">
      <c r="A29" s="16" t="s">
        <v>7</v>
      </c>
      <c r="B29" s="13" t="s">
        <v>130</v>
      </c>
      <c r="C29" s="13"/>
      <c r="D29" s="148">
        <v>0</v>
      </c>
      <c r="E29" s="126"/>
    </row>
    <row r="30" spans="1:13" ht="18" customHeight="1" x14ac:dyDescent="0.3">
      <c r="A30" s="16" t="s">
        <v>8</v>
      </c>
      <c r="B30" s="13" t="s">
        <v>9</v>
      </c>
      <c r="C30" s="13"/>
      <c r="D30" s="148">
        <v>0</v>
      </c>
      <c r="E30" s="126"/>
    </row>
    <row r="31" spans="1:13" ht="18" customHeight="1" x14ac:dyDescent="0.3">
      <c r="A31" s="16" t="s">
        <v>10</v>
      </c>
      <c r="B31" s="13" t="s">
        <v>11</v>
      </c>
      <c r="C31" s="13"/>
      <c r="D31" s="148">
        <v>0</v>
      </c>
      <c r="E31" s="126"/>
    </row>
    <row r="32" spans="1:13" ht="18" customHeight="1" x14ac:dyDescent="0.3">
      <c r="A32" s="16" t="s">
        <v>12</v>
      </c>
      <c r="B32" s="13" t="s">
        <v>131</v>
      </c>
      <c r="C32" s="13"/>
      <c r="D32" s="148">
        <v>0</v>
      </c>
      <c r="E32" s="126"/>
    </row>
    <row r="33" spans="1:5" ht="18" customHeight="1" x14ac:dyDescent="0.3">
      <c r="A33" s="16" t="s">
        <v>13</v>
      </c>
      <c r="B33" s="173" t="s">
        <v>14</v>
      </c>
      <c r="C33" s="13"/>
      <c r="D33" s="148">
        <v>0</v>
      </c>
      <c r="E33" s="126"/>
    </row>
    <row r="34" spans="1:5" ht="18" customHeight="1" thickBot="1" x14ac:dyDescent="0.35">
      <c r="A34" s="315" t="s">
        <v>122</v>
      </c>
      <c r="B34" s="316"/>
      <c r="C34" s="54"/>
      <c r="D34" s="28">
        <f>SUM(D28:D33)</f>
        <v>2021.12</v>
      </c>
      <c r="E34" s="127"/>
    </row>
    <row r="35" spans="1:5" ht="13.5" customHeight="1" x14ac:dyDescent="0.3">
      <c r="A35" s="323"/>
      <c r="B35" s="324"/>
      <c r="C35" s="324"/>
      <c r="D35" s="324"/>
      <c r="E35" s="63"/>
    </row>
    <row r="36" spans="1:5" ht="11.25" customHeight="1" thickBot="1" x14ac:dyDescent="0.35">
      <c r="A36" s="64"/>
      <c r="B36" s="64"/>
      <c r="C36" s="64"/>
      <c r="D36" s="64"/>
      <c r="E36" s="64"/>
    </row>
    <row r="37" spans="1:5" ht="18" customHeight="1" thickBot="1" x14ac:dyDescent="0.35">
      <c r="A37" s="317" t="s">
        <v>16</v>
      </c>
      <c r="B37" s="318"/>
      <c r="C37" s="318"/>
      <c r="D37" s="319"/>
      <c r="E37" s="125"/>
    </row>
    <row r="38" spans="1:5" ht="18" customHeight="1" x14ac:dyDescent="0.3">
      <c r="A38" s="248" t="s">
        <v>17</v>
      </c>
      <c r="B38" s="255"/>
      <c r="C38" s="255"/>
      <c r="D38" s="256"/>
      <c r="E38" s="128"/>
    </row>
    <row r="39" spans="1:5" ht="18" customHeight="1" x14ac:dyDescent="0.3">
      <c r="A39" s="9" t="s">
        <v>18</v>
      </c>
      <c r="B39" s="10" t="s">
        <v>19</v>
      </c>
      <c r="C39" s="11" t="s">
        <v>20</v>
      </c>
      <c r="D39" s="12" t="s">
        <v>4</v>
      </c>
      <c r="E39" s="129"/>
    </row>
    <row r="40" spans="1:5" ht="18" customHeight="1" x14ac:dyDescent="0.3">
      <c r="A40" s="16" t="s">
        <v>5</v>
      </c>
      <c r="B40" s="13" t="s">
        <v>21</v>
      </c>
      <c r="C40" s="30">
        <f>(1/12)</f>
        <v>8.3333333333333329E-2</v>
      </c>
      <c r="D40" s="8">
        <f>C40*$D$34</f>
        <v>168.42666666666665</v>
      </c>
      <c r="E40" s="126"/>
    </row>
    <row r="41" spans="1:5" ht="18" customHeight="1" x14ac:dyDescent="0.3">
      <c r="A41" s="16" t="s">
        <v>7</v>
      </c>
      <c r="B41" s="13" t="s">
        <v>22</v>
      </c>
      <c r="C41" s="29">
        <v>0.1111</v>
      </c>
      <c r="D41" s="8">
        <f>C41*$D$34</f>
        <v>224.54643200000001</v>
      </c>
      <c r="E41" s="126"/>
    </row>
    <row r="42" spans="1:5" ht="18" customHeight="1" thickBot="1" x14ac:dyDescent="0.35">
      <c r="A42" s="315" t="s">
        <v>121</v>
      </c>
      <c r="B42" s="316"/>
      <c r="C42" s="62">
        <f>SUM(C40:C41)</f>
        <v>0.19443333333333335</v>
      </c>
      <c r="D42" s="28">
        <f>SUM(D40:D41)</f>
        <v>392.97309866666666</v>
      </c>
      <c r="E42" s="127"/>
    </row>
    <row r="43" spans="1:5" ht="15" customHeight="1" thickBot="1" x14ac:dyDescent="0.35">
      <c r="A43" s="307"/>
      <c r="B43" s="308"/>
      <c r="C43" s="308"/>
      <c r="D43" s="308"/>
      <c r="E43" s="55"/>
    </row>
    <row r="44" spans="1:5" ht="18.75" customHeight="1" x14ac:dyDescent="0.3">
      <c r="A44" s="331" t="s">
        <v>23</v>
      </c>
      <c r="B44" s="332"/>
      <c r="C44" s="332"/>
      <c r="D44" s="333"/>
      <c r="E44" s="130"/>
    </row>
    <row r="45" spans="1:5" ht="18" customHeight="1" x14ac:dyDescent="0.3">
      <c r="A45" s="16" t="s">
        <v>24</v>
      </c>
      <c r="B45" s="11" t="s">
        <v>25</v>
      </c>
      <c r="C45" s="11" t="s">
        <v>20</v>
      </c>
      <c r="D45" s="17" t="s">
        <v>4</v>
      </c>
      <c r="E45" s="128"/>
    </row>
    <row r="46" spans="1:5" ht="18" customHeight="1" x14ac:dyDescent="0.3">
      <c r="A46" s="16" t="s">
        <v>5</v>
      </c>
      <c r="B46" s="13" t="s">
        <v>26</v>
      </c>
      <c r="C46" s="149">
        <v>0.2</v>
      </c>
      <c r="D46" s="8">
        <f t="shared" ref="D46:D53" si="0">C46*($D$34+$D$42)</f>
        <v>482.81861973333338</v>
      </c>
      <c r="E46" s="126"/>
    </row>
    <row r="47" spans="1:5" ht="18" customHeight="1" x14ac:dyDescent="0.3">
      <c r="A47" s="16" t="s">
        <v>7</v>
      </c>
      <c r="B47" s="13" t="s">
        <v>27</v>
      </c>
      <c r="C47" s="174">
        <v>2.5000000000000001E-2</v>
      </c>
      <c r="D47" s="8">
        <f t="shared" si="0"/>
        <v>60.352327466666672</v>
      </c>
      <c r="E47" s="126"/>
    </row>
    <row r="48" spans="1:5" ht="18" customHeight="1" x14ac:dyDescent="0.3">
      <c r="A48" s="16" t="s">
        <v>8</v>
      </c>
      <c r="B48" s="13" t="s">
        <v>129</v>
      </c>
      <c r="C48" s="150">
        <v>0.03</v>
      </c>
      <c r="D48" s="8">
        <f t="shared" si="0"/>
        <v>72.422792959999995</v>
      </c>
      <c r="E48" s="126"/>
    </row>
    <row r="49" spans="1:13" ht="18" customHeight="1" x14ac:dyDescent="0.3">
      <c r="A49" s="16" t="s">
        <v>10</v>
      </c>
      <c r="B49" s="13" t="s">
        <v>28</v>
      </c>
      <c r="C49" s="174">
        <v>1.4999999999999999E-2</v>
      </c>
      <c r="D49" s="8">
        <f t="shared" si="0"/>
        <v>36.211396479999998</v>
      </c>
      <c r="E49" s="126"/>
    </row>
    <row r="50" spans="1:13" ht="18" customHeight="1" x14ac:dyDescent="0.3">
      <c r="A50" s="16" t="s">
        <v>12</v>
      </c>
      <c r="B50" s="13" t="s">
        <v>29</v>
      </c>
      <c r="C50" s="174">
        <v>0.01</v>
      </c>
      <c r="D50" s="8">
        <f t="shared" si="0"/>
        <v>24.140930986666667</v>
      </c>
      <c r="E50" s="126"/>
    </row>
    <row r="51" spans="1:13" ht="18" customHeight="1" x14ac:dyDescent="0.3">
      <c r="A51" s="16" t="s">
        <v>13</v>
      </c>
      <c r="B51" s="13" t="s">
        <v>30</v>
      </c>
      <c r="C51" s="174">
        <v>6.0000000000000001E-3</v>
      </c>
      <c r="D51" s="8">
        <f t="shared" si="0"/>
        <v>14.484558592000001</v>
      </c>
      <c r="E51" s="126"/>
    </row>
    <row r="52" spans="1:13" ht="18" customHeight="1" x14ac:dyDescent="0.3">
      <c r="A52" s="16" t="s">
        <v>31</v>
      </c>
      <c r="B52" s="13" t="s">
        <v>32</v>
      </c>
      <c r="C52" s="174">
        <v>2E-3</v>
      </c>
      <c r="D52" s="8">
        <f t="shared" si="0"/>
        <v>4.8281861973333333</v>
      </c>
      <c r="E52" s="126"/>
    </row>
    <row r="53" spans="1:13" ht="18" customHeight="1" x14ac:dyDescent="0.3">
      <c r="A53" s="16" t="s">
        <v>33</v>
      </c>
      <c r="B53" s="13" t="s">
        <v>34</v>
      </c>
      <c r="C53" s="174">
        <v>0.08</v>
      </c>
      <c r="D53" s="8">
        <f t="shared" si="0"/>
        <v>193.12744789333334</v>
      </c>
      <c r="E53" s="126"/>
    </row>
    <row r="54" spans="1:13" ht="18" customHeight="1" thickBot="1" x14ac:dyDescent="0.35">
      <c r="A54" s="53" t="s">
        <v>15</v>
      </c>
      <c r="B54" s="54"/>
      <c r="C54" s="56">
        <f>SUM(C46:C53)</f>
        <v>0.36800000000000005</v>
      </c>
      <c r="D54" s="28">
        <f>SUM(D46:D53)</f>
        <v>888.38626030933347</v>
      </c>
      <c r="E54" s="127"/>
    </row>
    <row r="55" spans="1:13" ht="33" customHeight="1" x14ac:dyDescent="0.3">
      <c r="A55" s="253" t="s">
        <v>86</v>
      </c>
      <c r="B55" s="254"/>
      <c r="C55" s="254"/>
      <c r="D55" s="254"/>
      <c r="E55" s="111"/>
    </row>
    <row r="56" spans="1:13" ht="24.75" customHeight="1" x14ac:dyDescent="0.3">
      <c r="A56" s="309" t="s">
        <v>35</v>
      </c>
      <c r="B56" s="250"/>
      <c r="C56" s="250"/>
      <c r="D56" s="250"/>
      <c r="E56" s="15"/>
    </row>
    <row r="57" spans="1:13" ht="36" customHeight="1" x14ac:dyDescent="0.3">
      <c r="A57" s="310" t="s">
        <v>36</v>
      </c>
      <c r="B57" s="311"/>
      <c r="C57" s="311"/>
      <c r="D57" s="311"/>
      <c r="E57" s="115"/>
    </row>
    <row r="58" spans="1:13" ht="25.5" customHeight="1" x14ac:dyDescent="0.3">
      <c r="A58" s="309" t="s">
        <v>101</v>
      </c>
      <c r="B58" s="250"/>
      <c r="C58" s="250"/>
      <c r="D58" s="250"/>
      <c r="E58" s="15"/>
    </row>
    <row r="59" spans="1:13" ht="12.75" customHeight="1" thickBot="1" x14ac:dyDescent="0.35">
      <c r="A59" s="340"/>
      <c r="B59" s="341"/>
      <c r="C59" s="341"/>
      <c r="D59" s="341"/>
      <c r="E59" s="38"/>
    </row>
    <row r="60" spans="1:13" ht="18" customHeight="1" thickBot="1" x14ac:dyDescent="0.35">
      <c r="A60" s="296" t="s">
        <v>37</v>
      </c>
      <c r="B60" s="297"/>
      <c r="C60" s="297"/>
      <c r="D60" s="298"/>
      <c r="E60" s="131"/>
    </row>
    <row r="61" spans="1:13" ht="18" customHeight="1" x14ac:dyDescent="0.3">
      <c r="A61" s="6" t="s">
        <v>38</v>
      </c>
      <c r="B61" s="20" t="s">
        <v>39</v>
      </c>
      <c r="C61" s="69" t="s">
        <v>126</v>
      </c>
      <c r="D61" s="21" t="s">
        <v>4</v>
      </c>
      <c r="E61" s="128"/>
    </row>
    <row r="62" spans="1:13" ht="18" customHeight="1" x14ac:dyDescent="0.3">
      <c r="A62" s="16" t="s">
        <v>5</v>
      </c>
      <c r="B62" s="5" t="s">
        <v>125</v>
      </c>
      <c r="C62" s="18">
        <v>22</v>
      </c>
      <c r="D62" s="105">
        <f>BENEFICIOS!C18</f>
        <v>98.732800000000012</v>
      </c>
      <c r="E62" s="132"/>
      <c r="F62" s="38"/>
      <c r="J62" s="4"/>
      <c r="M62" s="3"/>
    </row>
    <row r="63" spans="1:13" ht="18" customHeight="1" x14ac:dyDescent="0.3">
      <c r="A63" s="16" t="s">
        <v>7</v>
      </c>
      <c r="B63" s="13" t="s">
        <v>123</v>
      </c>
      <c r="C63" s="18">
        <v>22</v>
      </c>
      <c r="D63" s="8">
        <f>BENEFICIOS!C33</f>
        <v>426.12661080000004</v>
      </c>
      <c r="E63" s="126"/>
    </row>
    <row r="64" spans="1:13" ht="18" customHeight="1" x14ac:dyDescent="0.3">
      <c r="A64" s="16" t="s">
        <v>8</v>
      </c>
      <c r="B64" s="13" t="s">
        <v>124</v>
      </c>
      <c r="C64" s="18" t="s">
        <v>87</v>
      </c>
      <c r="D64" s="8">
        <f>BENEFICIOS!C24</f>
        <v>144.68</v>
      </c>
      <c r="E64" s="126"/>
      <c r="F64" s="38"/>
    </row>
    <row r="65" spans="1:13" ht="18" customHeight="1" x14ac:dyDescent="0.3">
      <c r="A65" s="16" t="s">
        <v>10</v>
      </c>
      <c r="B65" s="13" t="s">
        <v>40</v>
      </c>
      <c r="C65" s="18" t="s">
        <v>87</v>
      </c>
      <c r="D65" s="148">
        <v>0</v>
      </c>
      <c r="E65" s="126"/>
    </row>
    <row r="66" spans="1:13" ht="18" customHeight="1" x14ac:dyDescent="0.3">
      <c r="A66" s="16" t="s">
        <v>12</v>
      </c>
      <c r="B66" s="13" t="s">
        <v>41</v>
      </c>
      <c r="C66" s="18" t="s">
        <v>87</v>
      </c>
      <c r="D66" s="148">
        <v>0</v>
      </c>
      <c r="E66" s="126"/>
    </row>
    <row r="67" spans="1:13" ht="18" customHeight="1" x14ac:dyDescent="0.3">
      <c r="A67" s="16" t="s">
        <v>13</v>
      </c>
      <c r="B67" s="13" t="s">
        <v>42</v>
      </c>
      <c r="C67" s="18" t="s">
        <v>87</v>
      </c>
      <c r="D67" s="148">
        <v>0</v>
      </c>
      <c r="E67" s="126"/>
    </row>
    <row r="68" spans="1:13" ht="18" customHeight="1" x14ac:dyDescent="0.3">
      <c r="A68" s="73" t="s">
        <v>31</v>
      </c>
      <c r="B68" s="66" t="s">
        <v>206</v>
      </c>
      <c r="C68" s="67" t="s">
        <v>87</v>
      </c>
      <c r="D68" s="68">
        <f>BENEFICIOS!C39</f>
        <v>300</v>
      </c>
      <c r="E68" s="126"/>
    </row>
    <row r="69" spans="1:13" ht="18" customHeight="1" thickBot="1" x14ac:dyDescent="0.35">
      <c r="A69" s="53" t="s">
        <v>15</v>
      </c>
      <c r="B69" s="54"/>
      <c r="C69" s="54"/>
      <c r="D69" s="28">
        <f>SUM(D62:D68)</f>
        <v>969.53941080000004</v>
      </c>
      <c r="E69" s="127"/>
    </row>
    <row r="70" spans="1:13" ht="15" customHeight="1" thickBot="1" x14ac:dyDescent="0.35">
      <c r="A70" s="327"/>
      <c r="B70" s="328"/>
      <c r="C70" s="328"/>
      <c r="D70" s="328"/>
      <c r="E70" s="38"/>
    </row>
    <row r="71" spans="1:13" ht="18" customHeight="1" thickBot="1" x14ac:dyDescent="0.35">
      <c r="A71" s="296" t="s">
        <v>43</v>
      </c>
      <c r="B71" s="297"/>
      <c r="C71" s="297"/>
      <c r="D71" s="298"/>
      <c r="E71" s="131"/>
    </row>
    <row r="72" spans="1:13" ht="18" customHeight="1" x14ac:dyDescent="0.3">
      <c r="A72" s="6">
        <v>2</v>
      </c>
      <c r="B72" s="43" t="s">
        <v>44</v>
      </c>
      <c r="C72" s="43"/>
      <c r="D72" s="21" t="s">
        <v>4</v>
      </c>
      <c r="E72" s="128"/>
    </row>
    <row r="73" spans="1:13" ht="18" customHeight="1" x14ac:dyDescent="0.3">
      <c r="A73" s="16" t="s">
        <v>18</v>
      </c>
      <c r="B73" s="5" t="s">
        <v>19</v>
      </c>
      <c r="C73" s="5"/>
      <c r="D73" s="8">
        <f>D42</f>
        <v>392.97309866666666</v>
      </c>
      <c r="E73" s="126"/>
    </row>
    <row r="74" spans="1:13" ht="18" customHeight="1" x14ac:dyDescent="0.3">
      <c r="A74" s="16" t="s">
        <v>24</v>
      </c>
      <c r="B74" s="13" t="s">
        <v>25</v>
      </c>
      <c r="C74" s="13"/>
      <c r="D74" s="8">
        <f>D54</f>
        <v>888.38626030933347</v>
      </c>
      <c r="E74" s="126"/>
    </row>
    <row r="75" spans="1:13" ht="18" customHeight="1" x14ac:dyDescent="0.3">
      <c r="A75" s="16" t="s">
        <v>38</v>
      </c>
      <c r="B75" s="13" t="s">
        <v>39</v>
      </c>
      <c r="C75" s="13"/>
      <c r="D75" s="8">
        <f>D69</f>
        <v>969.53941080000004</v>
      </c>
      <c r="E75" s="126"/>
    </row>
    <row r="76" spans="1:13" ht="18" customHeight="1" thickBot="1" x14ac:dyDescent="0.35">
      <c r="A76" s="53" t="s">
        <v>15</v>
      </c>
      <c r="B76" s="54"/>
      <c r="C76" s="54"/>
      <c r="D76" s="28">
        <f>SUM(D73:D75)</f>
        <v>2250.8987697760003</v>
      </c>
      <c r="E76" s="127"/>
    </row>
    <row r="77" spans="1:13" ht="15" customHeight="1" thickBot="1" x14ac:dyDescent="0.35">
      <c r="A77" s="261"/>
      <c r="B77" s="262"/>
      <c r="C77" s="262"/>
      <c r="D77" s="262"/>
      <c r="E77" s="38"/>
      <c r="M77" s="19"/>
    </row>
    <row r="78" spans="1:13" ht="18" customHeight="1" thickBot="1" x14ac:dyDescent="0.35">
      <c r="A78" s="245" t="s">
        <v>45</v>
      </c>
      <c r="B78" s="246"/>
      <c r="C78" s="246"/>
      <c r="D78" s="247"/>
      <c r="E78" s="46"/>
      <c r="M78" s="19"/>
    </row>
    <row r="79" spans="1:13" ht="18" customHeight="1" x14ac:dyDescent="0.3">
      <c r="A79" s="6">
        <v>3</v>
      </c>
      <c r="B79" s="20" t="s">
        <v>46</v>
      </c>
      <c r="C79" s="20" t="s">
        <v>20</v>
      </c>
      <c r="D79" s="21" t="s">
        <v>4</v>
      </c>
      <c r="E79" s="128"/>
      <c r="M79" s="19"/>
    </row>
    <row r="80" spans="1:13" ht="18" customHeight="1" x14ac:dyDescent="0.3">
      <c r="A80" s="16" t="s">
        <v>5</v>
      </c>
      <c r="B80" s="5" t="s">
        <v>47</v>
      </c>
      <c r="C80" s="167">
        <f>((1/12)*0.05)</f>
        <v>4.1666666666666666E-3</v>
      </c>
      <c r="D80" s="8">
        <f>C80*($D$34)</f>
        <v>8.4213333333333331</v>
      </c>
      <c r="E80" s="126"/>
    </row>
    <row r="81" spans="1:13" ht="18" customHeight="1" x14ac:dyDescent="0.3">
      <c r="A81" s="16" t="s">
        <v>7</v>
      </c>
      <c r="B81" s="5" t="s">
        <v>48</v>
      </c>
      <c r="C81" s="167">
        <f>C53*C80</f>
        <v>3.3333333333333332E-4</v>
      </c>
      <c r="D81" s="8">
        <f t="shared" ref="D81:D85" si="1">C81*($D$34)</f>
        <v>0.67370666666666656</v>
      </c>
      <c r="E81" s="126"/>
    </row>
    <row r="82" spans="1:13" ht="18" customHeight="1" x14ac:dyDescent="0.3">
      <c r="A82" s="16" t="s">
        <v>8</v>
      </c>
      <c r="B82" s="5" t="s">
        <v>135</v>
      </c>
      <c r="C82" s="168">
        <v>0.02</v>
      </c>
      <c r="D82" s="8">
        <f t="shared" si="1"/>
        <v>40.422399999999996</v>
      </c>
      <c r="E82" s="126"/>
      <c r="M82" s="19"/>
    </row>
    <row r="83" spans="1:13" ht="18" customHeight="1" x14ac:dyDescent="0.3">
      <c r="A83" s="16" t="s">
        <v>10</v>
      </c>
      <c r="B83" s="5" t="s">
        <v>157</v>
      </c>
      <c r="C83" s="168">
        <f>(7/30)/12</f>
        <v>1.9444444444444445E-2</v>
      </c>
      <c r="D83" s="8">
        <f>C83*($D$34)</f>
        <v>39.299555555555557</v>
      </c>
      <c r="E83" s="126"/>
    </row>
    <row r="84" spans="1:13" ht="18" customHeight="1" x14ac:dyDescent="0.3">
      <c r="A84" s="16" t="s">
        <v>12</v>
      </c>
      <c r="B84" s="5" t="s">
        <v>49</v>
      </c>
      <c r="C84" s="168">
        <f>C83*C54</f>
        <v>7.1555555555555565E-3</v>
      </c>
      <c r="D84" s="8">
        <f>C84*($D$34)</f>
        <v>14.462236444444446</v>
      </c>
      <c r="E84" s="126"/>
    </row>
    <row r="85" spans="1:13" ht="18" customHeight="1" x14ac:dyDescent="0.3">
      <c r="A85" s="16" t="s">
        <v>13</v>
      </c>
      <c r="B85" s="5" t="s">
        <v>134</v>
      </c>
      <c r="C85" s="169">
        <v>0.02</v>
      </c>
      <c r="D85" s="8">
        <f t="shared" si="1"/>
        <v>40.422399999999996</v>
      </c>
      <c r="E85" s="126"/>
    </row>
    <row r="86" spans="1:13" ht="18" customHeight="1" thickBot="1" x14ac:dyDescent="0.35">
      <c r="A86" s="53" t="s">
        <v>15</v>
      </c>
      <c r="B86" s="54"/>
      <c r="C86" s="57">
        <f>SUM(C80:C85)</f>
        <v>7.1099999999999997E-2</v>
      </c>
      <c r="D86" s="28">
        <f>SUM(D80:D85)</f>
        <v>143.70163199999999</v>
      </c>
      <c r="E86" s="127"/>
    </row>
    <row r="87" spans="1:13" ht="51" customHeight="1" x14ac:dyDescent="0.3">
      <c r="A87" s="299" t="s">
        <v>158</v>
      </c>
      <c r="B87" s="300"/>
      <c r="C87" s="300"/>
      <c r="D87" s="300"/>
      <c r="E87" s="104"/>
    </row>
    <row r="88" spans="1:13" ht="15" customHeight="1" thickBot="1" x14ac:dyDescent="0.35">
      <c r="A88" s="327"/>
      <c r="B88" s="328"/>
      <c r="C88" s="328"/>
      <c r="D88" s="328"/>
      <c r="E88" s="38"/>
    </row>
    <row r="89" spans="1:13" ht="18" customHeight="1" thickBot="1" x14ac:dyDescent="0.35">
      <c r="A89" s="245" t="s">
        <v>159</v>
      </c>
      <c r="B89" s="246"/>
      <c r="C89" s="246"/>
      <c r="D89" s="247"/>
      <c r="E89" s="46"/>
    </row>
    <row r="90" spans="1:13" ht="34.5" customHeight="1" thickBot="1" x14ac:dyDescent="0.35">
      <c r="A90" s="329" t="s">
        <v>160</v>
      </c>
      <c r="B90" s="330"/>
      <c r="C90" s="330"/>
      <c r="D90" s="330"/>
      <c r="E90" s="133"/>
    </row>
    <row r="91" spans="1:13" ht="16.5" customHeight="1" x14ac:dyDescent="0.3">
      <c r="A91" s="242" t="s">
        <v>51</v>
      </c>
      <c r="B91" s="243"/>
      <c r="C91" s="243"/>
      <c r="D91" s="244"/>
      <c r="E91" s="134"/>
    </row>
    <row r="92" spans="1:13" ht="18" customHeight="1" x14ac:dyDescent="0.3">
      <c r="A92" s="16" t="s">
        <v>52</v>
      </c>
      <c r="B92" s="11" t="s">
        <v>53</v>
      </c>
      <c r="C92" s="11" t="s">
        <v>20</v>
      </c>
      <c r="D92" s="17" t="s">
        <v>4</v>
      </c>
      <c r="E92" s="128"/>
    </row>
    <row r="93" spans="1:13" ht="18" customHeight="1" x14ac:dyDescent="0.3">
      <c r="A93" s="7" t="s">
        <v>5</v>
      </c>
      <c r="B93" s="5" t="s">
        <v>85</v>
      </c>
      <c r="C93" s="214">
        <f>((1/12)+(1/12)+(1/3/12))/12</f>
        <v>1.6203703703703703E-2</v>
      </c>
      <c r="D93" s="8">
        <f t="shared" ref="D93:D98" si="2">C93*($D$34)</f>
        <v>32.749629629629624</v>
      </c>
      <c r="E93" s="126"/>
    </row>
    <row r="94" spans="1:13" ht="18" customHeight="1" x14ac:dyDescent="0.3">
      <c r="A94" s="7" t="s">
        <v>7</v>
      </c>
      <c r="B94" s="5" t="s">
        <v>54</v>
      </c>
      <c r="C94" s="214">
        <f>(2/30)/12</f>
        <v>5.5555555555555558E-3</v>
      </c>
      <c r="D94" s="8">
        <f t="shared" si="2"/>
        <v>11.228444444444444</v>
      </c>
      <c r="E94" s="126"/>
    </row>
    <row r="95" spans="1:13" ht="18" customHeight="1" x14ac:dyDescent="0.3">
      <c r="A95" s="7" t="s">
        <v>8</v>
      </c>
      <c r="B95" s="5" t="s">
        <v>55</v>
      </c>
      <c r="C95" s="214">
        <f>((5/30)/12)*0.02</f>
        <v>2.7777777777777778E-4</v>
      </c>
      <c r="D95" s="8">
        <f t="shared" si="2"/>
        <v>0.56142222222222216</v>
      </c>
      <c r="E95" s="126"/>
    </row>
    <row r="96" spans="1:13" ht="18" customHeight="1" x14ac:dyDescent="0.3">
      <c r="A96" s="7" t="s">
        <v>10</v>
      </c>
      <c r="B96" s="5" t="s">
        <v>56</v>
      </c>
      <c r="C96" s="214">
        <f>(((15/30)/12)*0.0078)</f>
        <v>3.2499999999999999E-4</v>
      </c>
      <c r="D96" s="8">
        <f t="shared" si="2"/>
        <v>0.65686399999999989</v>
      </c>
      <c r="E96" s="126"/>
    </row>
    <row r="97" spans="1:6" ht="18" customHeight="1" x14ac:dyDescent="0.3">
      <c r="A97" s="7" t="s">
        <v>12</v>
      </c>
      <c r="B97" s="5" t="s">
        <v>57</v>
      </c>
      <c r="C97" s="214">
        <f>((1+1/3)/12)*0.02*((4/12))</f>
        <v>7.407407407407407E-4</v>
      </c>
      <c r="D97" s="8">
        <f t="shared" si="2"/>
        <v>1.4971259259259257</v>
      </c>
      <c r="E97" s="126"/>
    </row>
    <row r="98" spans="1:6" ht="18" customHeight="1" x14ac:dyDescent="0.3">
      <c r="A98" s="7" t="s">
        <v>13</v>
      </c>
      <c r="B98" s="5" t="s">
        <v>99</v>
      </c>
      <c r="C98" s="214">
        <v>0</v>
      </c>
      <c r="D98" s="8">
        <f t="shared" si="2"/>
        <v>0</v>
      </c>
      <c r="E98" s="126"/>
    </row>
    <row r="99" spans="1:6" ht="18" customHeight="1" x14ac:dyDescent="0.3">
      <c r="A99" s="259" t="s">
        <v>97</v>
      </c>
      <c r="B99" s="260"/>
      <c r="C99" s="108">
        <f>SUM(C93:C98)</f>
        <v>2.3102777777777774E-2</v>
      </c>
      <c r="D99" s="109">
        <f>SUM(D93:D98)</f>
        <v>46.693486222222212</v>
      </c>
      <c r="E99" s="135"/>
      <c r="F99" s="27"/>
    </row>
    <row r="100" spans="1:6" ht="18" customHeight="1" x14ac:dyDescent="0.3">
      <c r="A100" s="7" t="s">
        <v>88</v>
      </c>
      <c r="B100" s="5" t="s">
        <v>98</v>
      </c>
      <c r="C100" s="45">
        <f>C99*C54</f>
        <v>8.5018222222222224E-3</v>
      </c>
      <c r="D100" s="105">
        <f>C100*($D$34)</f>
        <v>17.183202929777778</v>
      </c>
      <c r="E100" s="132"/>
    </row>
    <row r="101" spans="1:6" ht="18" customHeight="1" thickBot="1" x14ac:dyDescent="0.35">
      <c r="A101" s="338" t="s">
        <v>15</v>
      </c>
      <c r="B101" s="339"/>
      <c r="C101" s="106">
        <f>SUM(C99:C100)</f>
        <v>3.1604599999999997E-2</v>
      </c>
      <c r="D101" s="107">
        <f>SUM(D99:D100)</f>
        <v>63.87668915199999</v>
      </c>
      <c r="E101" s="136"/>
      <c r="F101" s="27"/>
    </row>
    <row r="102" spans="1:6" ht="15" customHeight="1" thickBot="1" x14ac:dyDescent="0.35">
      <c r="A102" s="261"/>
      <c r="B102" s="262"/>
      <c r="C102" s="262"/>
      <c r="D102" s="262"/>
      <c r="E102" s="38"/>
    </row>
    <row r="103" spans="1:6" ht="15" customHeight="1" x14ac:dyDescent="0.3">
      <c r="A103" s="248" t="s">
        <v>132</v>
      </c>
      <c r="B103" s="255"/>
      <c r="C103" s="255"/>
      <c r="D103" s="256"/>
      <c r="E103" s="128"/>
    </row>
    <row r="104" spans="1:6" ht="15" customHeight="1" x14ac:dyDescent="0.3">
      <c r="A104" s="74" t="s">
        <v>58</v>
      </c>
      <c r="B104" s="75" t="s">
        <v>59</v>
      </c>
      <c r="C104" s="75" t="s">
        <v>4</v>
      </c>
      <c r="D104" s="76"/>
      <c r="E104" s="137"/>
    </row>
    <row r="105" spans="1:6" ht="15" customHeight="1" x14ac:dyDescent="0.3">
      <c r="A105" s="74" t="s">
        <v>5</v>
      </c>
      <c r="B105" s="77" t="s">
        <v>60</v>
      </c>
      <c r="C105" s="78">
        <v>0</v>
      </c>
      <c r="D105" s="79">
        <v>0</v>
      </c>
      <c r="E105" s="138"/>
    </row>
    <row r="106" spans="1:6" ht="15" customHeight="1" thickBot="1" x14ac:dyDescent="0.35">
      <c r="A106" s="336" t="s">
        <v>15</v>
      </c>
      <c r="B106" s="337"/>
      <c r="C106" s="80">
        <f>SUM(C105)</f>
        <v>0</v>
      </c>
      <c r="D106" s="81">
        <f>SUM(D105)</f>
        <v>0</v>
      </c>
      <c r="E106" s="139"/>
    </row>
    <row r="107" spans="1:6" ht="15" customHeight="1" thickBot="1" x14ac:dyDescent="0.35">
      <c r="A107" s="261"/>
      <c r="B107" s="262"/>
      <c r="C107" s="262"/>
      <c r="D107" s="262"/>
      <c r="E107" s="38"/>
    </row>
    <row r="108" spans="1:6" ht="15" customHeight="1" x14ac:dyDescent="0.3">
      <c r="A108" s="248" t="s">
        <v>61</v>
      </c>
      <c r="B108" s="255"/>
      <c r="C108" s="255"/>
      <c r="D108" s="256"/>
      <c r="E108" s="128"/>
    </row>
    <row r="109" spans="1:6" ht="18" customHeight="1" x14ac:dyDescent="0.3">
      <c r="A109" s="16">
        <v>4</v>
      </c>
      <c r="B109" s="42" t="s">
        <v>62</v>
      </c>
      <c r="C109" s="42"/>
      <c r="D109" s="17" t="s">
        <v>4</v>
      </c>
      <c r="E109" s="128"/>
    </row>
    <row r="110" spans="1:6" ht="18" customHeight="1" x14ac:dyDescent="0.3">
      <c r="A110" s="16" t="s">
        <v>52</v>
      </c>
      <c r="B110" s="13" t="s">
        <v>53</v>
      </c>
      <c r="C110" s="13"/>
      <c r="D110" s="8">
        <f>D101</f>
        <v>63.87668915199999</v>
      </c>
      <c r="E110" s="126"/>
    </row>
    <row r="111" spans="1:6" ht="18" customHeight="1" x14ac:dyDescent="0.3">
      <c r="A111" s="74" t="s">
        <v>58</v>
      </c>
      <c r="B111" s="82" t="s">
        <v>63</v>
      </c>
      <c r="C111" s="82"/>
      <c r="D111" s="79">
        <f>C106</f>
        <v>0</v>
      </c>
      <c r="E111" s="138"/>
    </row>
    <row r="112" spans="1:6" ht="18" customHeight="1" thickBot="1" x14ac:dyDescent="0.35">
      <c r="A112" s="53" t="s">
        <v>15</v>
      </c>
      <c r="B112" s="54"/>
      <c r="C112" s="54"/>
      <c r="D112" s="28">
        <f>SUM(D110:D111)</f>
        <v>63.87668915199999</v>
      </c>
      <c r="E112" s="127"/>
    </row>
    <row r="113" spans="1:10" ht="15" customHeight="1" thickBot="1" x14ac:dyDescent="0.35">
      <c r="A113" s="261"/>
      <c r="B113" s="262"/>
      <c r="C113" s="262"/>
      <c r="D113" s="262"/>
      <c r="E113" s="38"/>
    </row>
    <row r="114" spans="1:10" ht="18" customHeight="1" thickBot="1" x14ac:dyDescent="0.35">
      <c r="A114" s="245" t="s">
        <v>64</v>
      </c>
      <c r="B114" s="246"/>
      <c r="C114" s="246"/>
      <c r="D114" s="247"/>
      <c r="E114" s="46"/>
    </row>
    <row r="115" spans="1:10" ht="18" customHeight="1" x14ac:dyDescent="0.3">
      <c r="A115" s="6">
        <v>5</v>
      </c>
      <c r="B115" s="43" t="s">
        <v>65</v>
      </c>
      <c r="C115" s="43"/>
      <c r="D115" s="21" t="s">
        <v>4</v>
      </c>
      <c r="E115" s="128"/>
    </row>
    <row r="116" spans="1:10" ht="18" customHeight="1" x14ac:dyDescent="0.3">
      <c r="A116" s="16" t="s">
        <v>5</v>
      </c>
      <c r="B116" s="13" t="s">
        <v>66</v>
      </c>
      <c r="C116" s="13"/>
      <c r="D116" s="8">
        <f>'DETALHAMENTO UNIFORMES'!F22</f>
        <v>0</v>
      </c>
      <c r="E116" s="126"/>
    </row>
    <row r="117" spans="1:10" ht="18" customHeight="1" x14ac:dyDescent="0.3">
      <c r="A117" s="16" t="s">
        <v>7</v>
      </c>
      <c r="B117" s="13" t="s">
        <v>133</v>
      </c>
      <c r="C117" s="13"/>
      <c r="D117" s="8">
        <f>'DETALHAMENTO MATERIAIS E EQUIP'!F16</f>
        <v>0</v>
      </c>
      <c r="E117" s="126"/>
      <c r="H117" s="22"/>
      <c r="I117" s="22"/>
      <c r="J117" s="22"/>
    </row>
    <row r="118" spans="1:10" ht="18" customHeight="1" x14ac:dyDescent="0.3">
      <c r="A118" s="16" t="s">
        <v>8</v>
      </c>
      <c r="B118" s="13" t="s">
        <v>67</v>
      </c>
      <c r="C118" s="13"/>
      <c r="D118" s="8">
        <f>'DETALHAMENTO MATERIAIS E EQUIP'!F23</f>
        <v>0</v>
      </c>
      <c r="E118" s="126"/>
      <c r="H118" s="22"/>
      <c r="I118" s="22"/>
      <c r="J118" s="22"/>
    </row>
    <row r="119" spans="1:10" ht="18" customHeight="1" x14ac:dyDescent="0.3">
      <c r="A119" s="16" t="s">
        <v>10</v>
      </c>
      <c r="B119" s="173" t="s">
        <v>14</v>
      </c>
      <c r="C119" s="13"/>
      <c r="D119" s="148">
        <v>0</v>
      </c>
      <c r="E119" s="126"/>
      <c r="H119" s="22"/>
      <c r="I119" s="22"/>
      <c r="J119" s="22"/>
    </row>
    <row r="120" spans="1:10" ht="18" customHeight="1" thickBot="1" x14ac:dyDescent="0.35">
      <c r="A120" s="53" t="s">
        <v>15</v>
      </c>
      <c r="B120" s="54"/>
      <c r="C120" s="54"/>
      <c r="D120" s="28">
        <f>SUM(D116:D119)</f>
        <v>0</v>
      </c>
      <c r="E120" s="127"/>
      <c r="H120" s="22"/>
      <c r="I120" s="22"/>
      <c r="J120" s="22"/>
    </row>
    <row r="121" spans="1:10" ht="15" customHeight="1" thickBot="1" x14ac:dyDescent="0.35">
      <c r="A121" s="327"/>
      <c r="B121" s="328"/>
      <c r="C121" s="328"/>
      <c r="D121" s="328"/>
      <c r="E121" s="38"/>
    </row>
    <row r="122" spans="1:10" ht="18" customHeight="1" thickBot="1" x14ac:dyDescent="0.35">
      <c r="A122" s="245" t="s">
        <v>68</v>
      </c>
      <c r="B122" s="246"/>
      <c r="C122" s="246"/>
      <c r="D122" s="247"/>
      <c r="E122" s="46"/>
    </row>
    <row r="123" spans="1:10" ht="31.5" customHeight="1" x14ac:dyDescent="0.3">
      <c r="A123" s="257" t="s">
        <v>127</v>
      </c>
      <c r="B123" s="258"/>
      <c r="C123" s="170" t="s">
        <v>211</v>
      </c>
      <c r="D123" s="61" t="str">
        <f>C123</f>
        <v>Lucro real</v>
      </c>
      <c r="E123" s="140"/>
    </row>
    <row r="124" spans="1:10" ht="18" customHeight="1" x14ac:dyDescent="0.3">
      <c r="A124" s="16">
        <v>6</v>
      </c>
      <c r="B124" s="11" t="s">
        <v>69</v>
      </c>
      <c r="C124" s="11" t="s">
        <v>20</v>
      </c>
      <c r="D124" s="17" t="s">
        <v>4</v>
      </c>
      <c r="E124" s="128"/>
    </row>
    <row r="125" spans="1:10" ht="18" customHeight="1" x14ac:dyDescent="0.3">
      <c r="A125" s="7" t="s">
        <v>5</v>
      </c>
      <c r="B125" s="23" t="s">
        <v>70</v>
      </c>
      <c r="C125" s="171">
        <v>0</v>
      </c>
      <c r="D125" s="14">
        <f>$C125*D$143</f>
        <v>0</v>
      </c>
      <c r="E125" s="127"/>
    </row>
    <row r="126" spans="1:10" ht="18" customHeight="1" x14ac:dyDescent="0.3">
      <c r="A126" s="7" t="s">
        <v>7</v>
      </c>
      <c r="B126" s="23" t="s">
        <v>71</v>
      </c>
      <c r="C126" s="171">
        <v>0</v>
      </c>
      <c r="D126" s="14">
        <f>$C126*(D$143+D125)</f>
        <v>0</v>
      </c>
      <c r="E126" s="127"/>
    </row>
    <row r="127" spans="1:10" ht="18" customHeight="1" x14ac:dyDescent="0.3">
      <c r="A127" s="25" t="s">
        <v>8</v>
      </c>
      <c r="B127" s="26" t="s">
        <v>72</v>
      </c>
      <c r="C127" s="24">
        <f>SUM(C128:C131)</f>
        <v>0.05</v>
      </c>
      <c r="D127" s="14">
        <f>SUM(D128:D131)</f>
        <v>235.76826794357899</v>
      </c>
      <c r="E127" s="127"/>
      <c r="I127" s="27"/>
    </row>
    <row r="128" spans="1:10" ht="18" customHeight="1" x14ac:dyDescent="0.3">
      <c r="A128" s="7" t="s">
        <v>73</v>
      </c>
      <c r="B128" s="13" t="s">
        <v>74</v>
      </c>
      <c r="C128" s="172">
        <v>0</v>
      </c>
      <c r="D128" s="121">
        <f>($D$143+$D$125+$D$126)*C128/(1-$C$127)</f>
        <v>0</v>
      </c>
      <c r="E128" s="141"/>
      <c r="I128" s="27"/>
    </row>
    <row r="129" spans="1:10" ht="18" customHeight="1" x14ac:dyDescent="0.3">
      <c r="A129" s="7" t="s">
        <v>75</v>
      </c>
      <c r="B129" s="13" t="s">
        <v>76</v>
      </c>
      <c r="C129" s="172">
        <v>0</v>
      </c>
      <c r="D129" s="121">
        <f>($D$143+$D$125+$D$126)*C129/(1-$C$127)</f>
        <v>0</v>
      </c>
      <c r="E129" s="141"/>
      <c r="J129" s="27"/>
    </row>
    <row r="130" spans="1:10" ht="18" customHeight="1" x14ac:dyDescent="0.3">
      <c r="A130" s="7" t="s">
        <v>77</v>
      </c>
      <c r="B130" s="13" t="s">
        <v>163</v>
      </c>
      <c r="C130" s="172">
        <v>0.05</v>
      </c>
      <c r="D130" s="121">
        <f>($D$143+$D$125+$D$126)*C130/(1-$C$127)</f>
        <v>235.76826794357899</v>
      </c>
      <c r="E130" s="141"/>
      <c r="J130" s="27"/>
    </row>
    <row r="131" spans="1:10" ht="18" customHeight="1" x14ac:dyDescent="0.3">
      <c r="A131" s="112" t="s">
        <v>165</v>
      </c>
      <c r="B131" s="113" t="s">
        <v>78</v>
      </c>
      <c r="C131" s="172">
        <v>0</v>
      </c>
      <c r="D131" s="114">
        <f>($D$143+$D$125+$D$126)*C131/(1-$C$127)</f>
        <v>0</v>
      </c>
      <c r="E131" s="142"/>
      <c r="J131" s="27"/>
    </row>
    <row r="132" spans="1:10" ht="18" customHeight="1" thickBot="1" x14ac:dyDescent="0.35">
      <c r="A132" s="53" t="s">
        <v>15</v>
      </c>
      <c r="B132" s="54"/>
      <c r="C132" s="59">
        <f>SUM(C125:C127)</f>
        <v>0.05</v>
      </c>
      <c r="D132" s="60">
        <f>SUM(D125:D127)</f>
        <v>235.76826794357899</v>
      </c>
      <c r="E132" s="143"/>
      <c r="J132" s="27"/>
    </row>
    <row r="133" spans="1:10" ht="21.75" customHeight="1" x14ac:dyDescent="0.3">
      <c r="A133" s="251" t="s">
        <v>79</v>
      </c>
      <c r="B133" s="252"/>
      <c r="C133" s="252"/>
      <c r="D133" s="252"/>
      <c r="E133" s="58"/>
      <c r="J133" s="27"/>
    </row>
    <row r="134" spans="1:10" ht="25.5" customHeight="1" x14ac:dyDescent="0.3">
      <c r="A134" s="253" t="s">
        <v>164</v>
      </c>
      <c r="B134" s="254"/>
      <c r="C134" s="254"/>
      <c r="D134" s="254"/>
      <c r="E134" s="111"/>
      <c r="J134" s="27"/>
    </row>
    <row r="135" spans="1:10" ht="15" customHeight="1" thickBot="1" x14ac:dyDescent="0.35">
      <c r="A135" s="327"/>
      <c r="B135" s="328"/>
      <c r="C135" s="328"/>
      <c r="D135" s="328"/>
      <c r="E135" s="38"/>
    </row>
    <row r="136" spans="1:10" ht="18" customHeight="1" thickBot="1" x14ac:dyDescent="0.35">
      <c r="A136" s="245" t="s">
        <v>80</v>
      </c>
      <c r="B136" s="246"/>
      <c r="C136" s="246"/>
      <c r="D136" s="247"/>
      <c r="E136" s="46"/>
    </row>
    <row r="137" spans="1:10" ht="18" customHeight="1" x14ac:dyDescent="0.3">
      <c r="A137" s="248" t="s">
        <v>81</v>
      </c>
      <c r="B137" s="249"/>
      <c r="C137" s="43"/>
      <c r="D137" s="21" t="s">
        <v>82</v>
      </c>
      <c r="E137" s="128"/>
      <c r="J137" s="27"/>
    </row>
    <row r="138" spans="1:10" ht="18" customHeight="1" x14ac:dyDescent="0.3">
      <c r="A138" s="7" t="s">
        <v>5</v>
      </c>
      <c r="B138" s="5" t="s">
        <v>2</v>
      </c>
      <c r="C138" s="5"/>
      <c r="D138" s="162">
        <f>D34</f>
        <v>2021.12</v>
      </c>
      <c r="E138" s="144"/>
      <c r="H138" s="27"/>
    </row>
    <row r="139" spans="1:10" ht="18" customHeight="1" x14ac:dyDescent="0.3">
      <c r="A139" s="7" t="s">
        <v>7</v>
      </c>
      <c r="B139" s="5" t="s">
        <v>16</v>
      </c>
      <c r="C139" s="5"/>
      <c r="D139" s="162">
        <f>D76</f>
        <v>2250.8987697760003</v>
      </c>
      <c r="E139" s="144"/>
      <c r="J139" s="27"/>
    </row>
    <row r="140" spans="1:10" ht="18" customHeight="1" x14ac:dyDescent="0.3">
      <c r="A140" s="7" t="s">
        <v>8</v>
      </c>
      <c r="B140" s="5" t="s">
        <v>45</v>
      </c>
      <c r="C140" s="5"/>
      <c r="D140" s="162">
        <f>D86</f>
        <v>143.70163199999999</v>
      </c>
      <c r="E140" s="144"/>
      <c r="J140" s="27"/>
    </row>
    <row r="141" spans="1:10" ht="18" customHeight="1" x14ac:dyDescent="0.3">
      <c r="A141" s="7" t="s">
        <v>10</v>
      </c>
      <c r="B141" s="5" t="s">
        <v>50</v>
      </c>
      <c r="C141" s="5"/>
      <c r="D141" s="162">
        <f>D112</f>
        <v>63.87668915199999</v>
      </c>
      <c r="E141" s="144"/>
      <c r="H141" s="27"/>
      <c r="J141" s="27"/>
    </row>
    <row r="142" spans="1:10" ht="18" customHeight="1" x14ac:dyDescent="0.3">
      <c r="A142" s="7" t="s">
        <v>12</v>
      </c>
      <c r="B142" s="5" t="s">
        <v>64</v>
      </c>
      <c r="C142" s="5"/>
      <c r="D142" s="162">
        <f>D120</f>
        <v>0</v>
      </c>
      <c r="E142" s="144"/>
      <c r="H142" s="27"/>
      <c r="J142" s="27"/>
    </row>
    <row r="143" spans="1:10" ht="18" customHeight="1" x14ac:dyDescent="0.3">
      <c r="A143" s="334" t="s">
        <v>83</v>
      </c>
      <c r="B143" s="335"/>
      <c r="C143" s="42"/>
      <c r="D143" s="163">
        <f>SUM(D138:D142)</f>
        <v>4479.5970909280004</v>
      </c>
      <c r="E143" s="143"/>
    </row>
    <row r="144" spans="1:10" ht="18" customHeight="1" thickBot="1" x14ac:dyDescent="0.35">
      <c r="A144" s="161" t="s">
        <v>13</v>
      </c>
      <c r="B144" s="164" t="s">
        <v>68</v>
      </c>
      <c r="C144" s="164"/>
      <c r="D144" s="165">
        <f>D132</f>
        <v>235.76826794357899</v>
      </c>
      <c r="E144" s="144"/>
    </row>
    <row r="145" spans="1:13" s="181" customFormat="1" ht="18" customHeight="1" thickBot="1" x14ac:dyDescent="0.35">
      <c r="A145" s="325" t="s">
        <v>84</v>
      </c>
      <c r="B145" s="326"/>
      <c r="C145" s="178"/>
      <c r="D145" s="179">
        <f>SUM(D143:D144)</f>
        <v>4715.3653588715797</v>
      </c>
      <c r="E145" s="180"/>
      <c r="K145" s="182"/>
      <c r="L145" s="182"/>
      <c r="M145" s="182"/>
    </row>
    <row r="146" spans="1:13" s="181" customFormat="1" ht="18" customHeight="1" x14ac:dyDescent="0.3">
      <c r="A146" s="183"/>
      <c r="B146" s="183"/>
      <c r="C146" s="184"/>
      <c r="D146" s="185"/>
      <c r="E146" s="180"/>
      <c r="K146" s="182"/>
      <c r="L146" s="182"/>
      <c r="M146" s="182"/>
    </row>
    <row r="147" spans="1:13" s="181" customFormat="1" ht="18" customHeight="1" thickBot="1" x14ac:dyDescent="0.35">
      <c r="A147" s="325" t="s">
        <v>201</v>
      </c>
      <c r="B147" s="326"/>
      <c r="C147" s="178"/>
      <c r="D147" s="179">
        <f>4*D145</f>
        <v>18861.461435486319</v>
      </c>
      <c r="E147" s="180"/>
      <c r="K147" s="182"/>
      <c r="L147" s="182"/>
      <c r="M147" s="182"/>
    </row>
    <row r="148" spans="1:13" ht="18" customHeight="1" x14ac:dyDescent="0.3">
      <c r="A148" s="175"/>
      <c r="B148" s="175"/>
      <c r="C148" s="176"/>
      <c r="D148" s="177"/>
      <c r="E148" s="145"/>
    </row>
    <row r="149" spans="1:13" ht="18" customHeight="1" x14ac:dyDescent="0.3">
      <c r="A149" s="175"/>
      <c r="B149" s="175"/>
      <c r="C149" s="176"/>
      <c r="D149" s="177"/>
      <c r="E149" s="145"/>
    </row>
    <row r="150" spans="1:13" ht="18" customHeight="1" x14ac:dyDescent="0.3"/>
    <row r="151" spans="1:13" x14ac:dyDescent="0.3">
      <c r="C151" s="250"/>
      <c r="D151" s="250"/>
      <c r="E151" s="250"/>
      <c r="F151" s="250"/>
      <c r="G151" s="250"/>
    </row>
    <row r="154" spans="1:13" x14ac:dyDescent="0.3">
      <c r="G154" s="27"/>
    </row>
    <row r="155" spans="1:13" x14ac:dyDescent="0.3">
      <c r="G155" s="27"/>
    </row>
    <row r="156" spans="1:13" x14ac:dyDescent="0.3">
      <c r="G156" s="27"/>
    </row>
    <row r="157" spans="1:13" x14ac:dyDescent="0.3">
      <c r="G157" s="27"/>
    </row>
    <row r="158" spans="1:13" x14ac:dyDescent="0.3">
      <c r="G158" s="27"/>
    </row>
  </sheetData>
  <sheetProtection algorithmName="SHA-512" hashValue="tYBo9MZedCs0+2OxBffmw7XLD+BsEjimCwQnIYYrc4ZausLR/uxAu4TYY8RuTiaYvrRoqbTREhTSWlw5eZCVLg==" saltValue="AmeIuNKiy+PhAgVZGf3eVQ==" spinCount="100000" sheet="1" objects="1" scenarios="1"/>
  <mergeCells count="70">
    <mergeCell ref="A147:B147"/>
    <mergeCell ref="A88:D88"/>
    <mergeCell ref="A90:D90"/>
    <mergeCell ref="A60:D60"/>
    <mergeCell ref="A44:D44"/>
    <mergeCell ref="A145:B145"/>
    <mergeCell ref="A143:B143"/>
    <mergeCell ref="A121:D121"/>
    <mergeCell ref="A113:D113"/>
    <mergeCell ref="A135:D135"/>
    <mergeCell ref="A106:B106"/>
    <mergeCell ref="A101:B101"/>
    <mergeCell ref="A77:D77"/>
    <mergeCell ref="A70:D70"/>
    <mergeCell ref="A58:D58"/>
    <mergeCell ref="A59:D59"/>
    <mergeCell ref="A71:D71"/>
    <mergeCell ref="A87:D87"/>
    <mergeCell ref="A6:D6"/>
    <mergeCell ref="A7:D7"/>
    <mergeCell ref="A43:D43"/>
    <mergeCell ref="A55:D55"/>
    <mergeCell ref="A56:D56"/>
    <mergeCell ref="A38:D38"/>
    <mergeCell ref="A57:D57"/>
    <mergeCell ref="A24:D24"/>
    <mergeCell ref="A34:B34"/>
    <mergeCell ref="A42:B42"/>
    <mergeCell ref="A37:D37"/>
    <mergeCell ref="A26:D26"/>
    <mergeCell ref="A35:D35"/>
    <mergeCell ref="B15:C15"/>
    <mergeCell ref="B16:C16"/>
    <mergeCell ref="B17:C17"/>
    <mergeCell ref="B18:C18"/>
    <mergeCell ref="A23:D23"/>
    <mergeCell ref="A21:D21"/>
    <mergeCell ref="A22:D22"/>
    <mergeCell ref="F3:K8"/>
    <mergeCell ref="F2:K2"/>
    <mergeCell ref="A1:D1"/>
    <mergeCell ref="B19:C19"/>
    <mergeCell ref="B20:C20"/>
    <mergeCell ref="A3:D3"/>
    <mergeCell ref="A4:D4"/>
    <mergeCell ref="A5:D5"/>
    <mergeCell ref="A8:D8"/>
    <mergeCell ref="A2:D2"/>
    <mergeCell ref="B9:C9"/>
    <mergeCell ref="B10:C10"/>
    <mergeCell ref="B11:C11"/>
    <mergeCell ref="B12:C12"/>
    <mergeCell ref="B13:C13"/>
    <mergeCell ref="B14:C14"/>
    <mergeCell ref="A91:D91"/>
    <mergeCell ref="A78:D78"/>
    <mergeCell ref="A136:D136"/>
    <mergeCell ref="A137:B137"/>
    <mergeCell ref="C151:G151"/>
    <mergeCell ref="A133:D133"/>
    <mergeCell ref="A134:D134"/>
    <mergeCell ref="A122:D122"/>
    <mergeCell ref="A108:D108"/>
    <mergeCell ref="A103:D103"/>
    <mergeCell ref="A89:D89"/>
    <mergeCell ref="A114:D114"/>
    <mergeCell ref="A123:B123"/>
    <mergeCell ref="A99:B99"/>
    <mergeCell ref="A107:D107"/>
    <mergeCell ref="A102:D102"/>
  </mergeCells>
  <dataValidations count="1">
    <dataValidation type="list" allowBlank="1" showInputMessage="1" showErrorMessage="1" sqref="C123:E123" xr:uid="{03C1434F-6794-46D6-80AD-84E5858898FA}">
      <formula1>"Lucro presumido,Lucro real"</formula1>
    </dataValidation>
  </dataValidations>
  <printOptions horizontalCentered="1"/>
  <pageMargins left="0.25" right="0.25" top="0.75" bottom="0.75" header="0.3" footer="0.3"/>
  <pageSetup paperSize="9" scale="79" fitToHeight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59F97-2337-4105-9EA3-AD8933E8E8E4}">
  <sheetPr>
    <tabColor rgb="FF002060"/>
  </sheetPr>
  <dimension ref="A1:F40"/>
  <sheetViews>
    <sheetView view="pageBreakPreview" zoomScale="115" zoomScaleNormal="85" zoomScaleSheetLayoutView="115" workbookViewId="0">
      <selection activeCell="B8" sqref="B8:D9"/>
    </sheetView>
  </sheetViews>
  <sheetFormatPr defaultRowHeight="14.4" x14ac:dyDescent="0.3"/>
  <cols>
    <col min="1" max="1" width="0.88671875" style="22" customWidth="1"/>
    <col min="2" max="2" width="55.44140625" style="22" customWidth="1"/>
    <col min="3" max="3" width="14" style="22" customWidth="1"/>
    <col min="4" max="4" width="18.33203125" style="22" customWidth="1"/>
    <col min="5" max="5" width="2.109375" style="22" customWidth="1"/>
    <col min="6" max="6" width="0" hidden="1" customWidth="1"/>
  </cols>
  <sheetData>
    <row r="1" spans="1:6" ht="97.5" customHeight="1" thickBot="1" x14ac:dyDescent="0.35">
      <c r="A1" s="373" t="s">
        <v>162</v>
      </c>
      <c r="B1" s="373"/>
      <c r="C1" s="373"/>
      <c r="D1" s="373"/>
      <c r="E1" s="373"/>
      <c r="F1" s="117"/>
    </row>
    <row r="2" spans="1:6" ht="16.2" thickBot="1" x14ac:dyDescent="0.35">
      <c r="A2" s="119"/>
      <c r="B2" s="355" t="s">
        <v>202</v>
      </c>
      <c r="C2" s="356"/>
      <c r="D2" s="357"/>
      <c r="E2" s="117"/>
      <c r="F2" s="117"/>
    </row>
    <row r="3" spans="1:6" ht="17.25" customHeight="1" x14ac:dyDescent="0.3">
      <c r="A3" s="119"/>
      <c r="B3" s="358" t="s">
        <v>147</v>
      </c>
      <c r="C3" s="359"/>
      <c r="D3" s="360"/>
      <c r="E3" s="117"/>
      <c r="F3" s="117"/>
    </row>
    <row r="4" spans="1:6" x14ac:dyDescent="0.3">
      <c r="A4" s="119"/>
      <c r="B4" s="361" t="str">
        <f>'PLANILHA FORMAÇÃO DE PREÇO'!A4</f>
        <v>Número do  Processo: Pregão Eletrônico nº 23/2025</v>
      </c>
      <c r="C4" s="362"/>
      <c r="D4" s="363"/>
      <c r="E4" s="117"/>
      <c r="F4" s="117"/>
    </row>
    <row r="5" spans="1:6" ht="22.5" customHeight="1" x14ac:dyDescent="0.3">
      <c r="A5" s="119"/>
      <c r="B5" s="364" t="str">
        <f>'PLANILHA FORMAÇÃO DE PREÇO'!A5</f>
        <v>Número da Licitação: 90008/2025</v>
      </c>
      <c r="C5" s="365"/>
      <c r="D5" s="366"/>
      <c r="E5" s="117"/>
      <c r="F5" s="117"/>
    </row>
    <row r="6" spans="1:6" ht="22.5" customHeight="1" x14ac:dyDescent="0.3">
      <c r="A6" s="119"/>
      <c r="B6" s="367" t="str">
        <f>'PLANILHA FORMAÇÃO DE PREÇO'!A6</f>
        <v>Nome da Empresa:</v>
      </c>
      <c r="C6" s="368"/>
      <c r="D6" s="369"/>
      <c r="E6" s="117"/>
      <c r="F6" s="117"/>
    </row>
    <row r="7" spans="1:6" ht="22.5" customHeight="1" thickBot="1" x14ac:dyDescent="0.35">
      <c r="A7" s="119"/>
      <c r="B7" s="370" t="str">
        <f>'PLANILHA FORMAÇÃO DE PREÇO'!A7</f>
        <v xml:space="preserve">CNPJ: </v>
      </c>
      <c r="C7" s="371"/>
      <c r="D7" s="372"/>
      <c r="E7" s="117"/>
      <c r="F7" s="117"/>
    </row>
    <row r="8" spans="1:6" x14ac:dyDescent="0.3">
      <c r="A8" s="34"/>
      <c r="B8" s="342" t="s">
        <v>184</v>
      </c>
      <c r="C8" s="343"/>
      <c r="D8" s="344"/>
      <c r="E8" s="34"/>
      <c r="F8" s="117"/>
    </row>
    <row r="9" spans="1:6" x14ac:dyDescent="0.3">
      <c r="A9" s="34"/>
      <c r="B9" s="345"/>
      <c r="C9" s="346"/>
      <c r="D9" s="347"/>
      <c r="E9" s="34"/>
      <c r="F9" s="117"/>
    </row>
    <row r="10" spans="1:6" ht="28.5" customHeight="1" x14ac:dyDescent="0.3">
      <c r="A10" s="34"/>
      <c r="B10" s="348" t="s">
        <v>175</v>
      </c>
      <c r="C10" s="349"/>
      <c r="D10" s="350"/>
      <c r="E10" s="34"/>
      <c r="F10" s="117"/>
    </row>
    <row r="11" spans="1:6" ht="22.5" customHeight="1" x14ac:dyDescent="0.3">
      <c r="A11" s="34"/>
      <c r="B11" s="218" t="s">
        <v>167</v>
      </c>
      <c r="C11" s="351">
        <v>5</v>
      </c>
      <c r="D11" s="352"/>
      <c r="E11" s="34"/>
      <c r="F11" s="117"/>
    </row>
    <row r="12" spans="1:6" ht="22.5" customHeight="1" x14ac:dyDescent="0.3">
      <c r="A12" s="34"/>
      <c r="B12" s="218" t="s">
        <v>177</v>
      </c>
      <c r="C12" s="353">
        <v>1</v>
      </c>
      <c r="D12" s="354"/>
      <c r="E12" s="34"/>
      <c r="F12" s="117"/>
    </row>
    <row r="13" spans="1:6" ht="22.5" customHeight="1" x14ac:dyDescent="0.3">
      <c r="A13" s="34"/>
      <c r="B13" s="218" t="s">
        <v>176</v>
      </c>
      <c r="C13" s="353">
        <v>1</v>
      </c>
      <c r="D13" s="354"/>
      <c r="E13" s="34"/>
      <c r="F13" s="117"/>
    </row>
    <row r="14" spans="1:6" ht="22.5" customHeight="1" x14ac:dyDescent="0.3">
      <c r="A14" s="34"/>
      <c r="B14" s="218" t="s">
        <v>168</v>
      </c>
      <c r="C14" s="389">
        <v>22</v>
      </c>
      <c r="D14" s="390"/>
      <c r="E14" s="34"/>
      <c r="F14" s="117"/>
    </row>
    <row r="15" spans="1:6" ht="22.5" customHeight="1" x14ac:dyDescent="0.3">
      <c r="A15" s="34"/>
      <c r="B15" s="218" t="s">
        <v>169</v>
      </c>
      <c r="C15" s="391">
        <f>((C11*C12)+(C11*C13))*C14</f>
        <v>220</v>
      </c>
      <c r="D15" s="392"/>
      <c r="E15" s="34"/>
      <c r="F15" s="117"/>
    </row>
    <row r="16" spans="1:6" ht="22.5" customHeight="1" x14ac:dyDescent="0.3">
      <c r="A16" s="34"/>
      <c r="B16" s="218" t="s">
        <v>170</v>
      </c>
      <c r="C16" s="393">
        <f>'PLANILHA FORMAÇÃO DE PREÇO'!D16</f>
        <v>2021.12</v>
      </c>
      <c r="D16" s="394"/>
      <c r="E16" s="34"/>
      <c r="F16" s="117"/>
    </row>
    <row r="17" spans="1:6" ht="22.5" customHeight="1" x14ac:dyDescent="0.3">
      <c r="A17" s="34"/>
      <c r="B17" s="218" t="s">
        <v>183</v>
      </c>
      <c r="C17" s="387">
        <v>0.06</v>
      </c>
      <c r="D17" s="388"/>
      <c r="E17" s="34"/>
      <c r="F17" s="117"/>
    </row>
    <row r="18" spans="1:6" ht="22.5" customHeight="1" thickBot="1" x14ac:dyDescent="0.35">
      <c r="A18" s="34"/>
      <c r="B18" s="219" t="s">
        <v>155</v>
      </c>
      <c r="C18" s="376">
        <f>IF(C15-(C16*C17)&lt;=0,0,C15-(C16*C17))</f>
        <v>98.732800000000012</v>
      </c>
      <c r="D18" s="377"/>
      <c r="E18" s="34"/>
      <c r="F18" s="117"/>
    </row>
    <row r="19" spans="1:6" x14ac:dyDescent="0.3">
      <c r="A19" s="34"/>
      <c r="B19" s="34"/>
      <c r="C19" s="34"/>
      <c r="D19" s="34"/>
      <c r="E19" s="34"/>
      <c r="F19" s="117"/>
    </row>
    <row r="20" spans="1:6" ht="15" thickBot="1" x14ac:dyDescent="0.35">
      <c r="A20" s="34"/>
      <c r="B20" s="34"/>
      <c r="C20" s="34"/>
      <c r="D20" s="34"/>
      <c r="E20" s="34"/>
      <c r="F20" s="117"/>
    </row>
    <row r="21" spans="1:6" ht="15.6" x14ac:dyDescent="0.3">
      <c r="A21" s="34"/>
      <c r="B21" s="378" t="s">
        <v>178</v>
      </c>
      <c r="C21" s="379"/>
      <c r="D21" s="380"/>
      <c r="E21" s="34"/>
      <c r="F21" s="117"/>
    </row>
    <row r="22" spans="1:6" ht="22.5" customHeight="1" x14ac:dyDescent="0.3">
      <c r="A22" s="34"/>
      <c r="B22" s="220" t="s">
        <v>179</v>
      </c>
      <c r="C22" s="385">
        <v>144.68</v>
      </c>
      <c r="D22" s="386"/>
      <c r="E22" s="34"/>
      <c r="F22" s="117"/>
    </row>
    <row r="23" spans="1:6" ht="22.5" customHeight="1" x14ac:dyDescent="0.3">
      <c r="A23" s="34"/>
      <c r="B23" s="220" t="s">
        <v>180</v>
      </c>
      <c r="C23" s="387">
        <v>0</v>
      </c>
      <c r="D23" s="388"/>
      <c r="E23" s="34"/>
      <c r="F23" s="117"/>
    </row>
    <row r="24" spans="1:6" ht="20.25" customHeight="1" thickBot="1" x14ac:dyDescent="0.35">
      <c r="A24" s="34"/>
      <c r="B24" s="221" t="s">
        <v>155</v>
      </c>
      <c r="C24" s="376">
        <f>C22*(1-C23)</f>
        <v>144.68</v>
      </c>
      <c r="D24" s="377"/>
      <c r="E24" s="34"/>
      <c r="F24" s="117"/>
    </row>
    <row r="25" spans="1:6" x14ac:dyDescent="0.3">
      <c r="A25" s="34"/>
      <c r="B25" s="34"/>
      <c r="C25" s="34"/>
      <c r="D25" s="34"/>
      <c r="E25" s="34"/>
      <c r="F25" s="117"/>
    </row>
    <row r="26" spans="1:6" ht="15" thickBot="1" x14ac:dyDescent="0.35">
      <c r="A26" s="34"/>
      <c r="B26" s="118"/>
      <c r="C26" s="118"/>
      <c r="D26" s="34"/>
      <c r="E26" s="34"/>
      <c r="F26" s="117"/>
    </row>
    <row r="27" spans="1:6" ht="22.5" customHeight="1" x14ac:dyDescent="0.3">
      <c r="A27" s="34"/>
      <c r="B27" s="378" t="s">
        <v>171</v>
      </c>
      <c r="C27" s="379"/>
      <c r="D27" s="380"/>
      <c r="E27" s="34"/>
      <c r="F27" s="117"/>
    </row>
    <row r="28" spans="1:6" s="1" customFormat="1" ht="25.5" customHeight="1" x14ac:dyDescent="0.3">
      <c r="A28" s="35"/>
      <c r="B28" s="222" t="s">
        <v>172</v>
      </c>
      <c r="C28" s="381">
        <v>20.76</v>
      </c>
      <c r="D28" s="382"/>
      <c r="E28" s="35"/>
      <c r="F28" s="120"/>
    </row>
    <row r="29" spans="1:6" s="1" customFormat="1" ht="25.5" customHeight="1" x14ac:dyDescent="0.3">
      <c r="A29" s="35"/>
      <c r="B29" s="222" t="s">
        <v>173</v>
      </c>
      <c r="C29" s="383">
        <v>22</v>
      </c>
      <c r="D29" s="384"/>
      <c r="E29" s="35"/>
      <c r="F29" s="120"/>
    </row>
    <row r="30" spans="1:6" s="1" customFormat="1" ht="25.5" customHeight="1" x14ac:dyDescent="0.3">
      <c r="A30" s="35"/>
      <c r="B30" s="223" t="s">
        <v>182</v>
      </c>
      <c r="C30" s="374">
        <f>C28*C29</f>
        <v>456.72</v>
      </c>
      <c r="D30" s="375"/>
      <c r="E30" s="35"/>
      <c r="F30" s="120"/>
    </row>
    <row r="31" spans="1:6" s="1" customFormat="1" ht="25.5" customHeight="1" x14ac:dyDescent="0.3">
      <c r="A31" s="35"/>
      <c r="B31" s="222" t="s">
        <v>174</v>
      </c>
      <c r="C31" s="212">
        <v>6.6985000000000003E-2</v>
      </c>
      <c r="D31" s="224">
        <f>ROUND(C28*C31,3)</f>
        <v>1.391</v>
      </c>
      <c r="E31" s="35"/>
      <c r="F31" s="120"/>
    </row>
    <row r="32" spans="1:6" s="1" customFormat="1" ht="25.5" customHeight="1" x14ac:dyDescent="0.3">
      <c r="A32" s="35"/>
      <c r="B32" s="223" t="s">
        <v>181</v>
      </c>
      <c r="C32" s="374">
        <f>C30*C31</f>
        <v>30.593389200000004</v>
      </c>
      <c r="D32" s="375"/>
      <c r="E32" s="35"/>
      <c r="F32" s="120"/>
    </row>
    <row r="33" spans="1:6" ht="22.5" customHeight="1" thickBot="1" x14ac:dyDescent="0.35">
      <c r="A33" s="34"/>
      <c r="B33" s="221" t="s">
        <v>155</v>
      </c>
      <c r="C33" s="376">
        <f>C30-C32</f>
        <v>426.12661080000004</v>
      </c>
      <c r="D33" s="377"/>
      <c r="E33" s="34"/>
      <c r="F33" s="117"/>
    </row>
    <row r="34" spans="1:6" ht="15" thickBot="1" x14ac:dyDescent="0.35">
      <c r="A34" s="34"/>
      <c r="B34" s="34"/>
      <c r="C34" s="34"/>
      <c r="D34" s="34"/>
      <c r="E34" s="34"/>
      <c r="F34" s="117"/>
    </row>
    <row r="35" spans="1:6" ht="27" customHeight="1" x14ac:dyDescent="0.3">
      <c r="A35" s="34"/>
      <c r="B35" s="395" t="s">
        <v>185</v>
      </c>
      <c r="C35" s="396"/>
      <c r="D35" s="397"/>
      <c r="E35" s="34"/>
      <c r="F35" s="117"/>
    </row>
    <row r="36" spans="1:6" ht="27" customHeight="1" x14ac:dyDescent="0.3">
      <c r="A36" s="34"/>
      <c r="B36" s="225" t="s">
        <v>208</v>
      </c>
      <c r="C36" s="398">
        <v>300</v>
      </c>
      <c r="D36" s="399"/>
      <c r="E36" s="34"/>
      <c r="F36" s="117"/>
    </row>
    <row r="37" spans="1:6" ht="27" customHeight="1" x14ac:dyDescent="0.3">
      <c r="A37" s="34"/>
      <c r="B37" s="225" t="s">
        <v>207</v>
      </c>
      <c r="C37" s="398">
        <v>0</v>
      </c>
      <c r="D37" s="399"/>
      <c r="E37" s="34"/>
      <c r="F37" s="117"/>
    </row>
    <row r="38" spans="1:6" ht="27" customHeight="1" x14ac:dyDescent="0.3">
      <c r="A38" s="34"/>
      <c r="B38" s="226" t="s">
        <v>210</v>
      </c>
      <c r="C38" s="398">
        <v>0</v>
      </c>
      <c r="D38" s="399"/>
      <c r="E38" s="34"/>
      <c r="F38" s="117"/>
    </row>
    <row r="39" spans="1:6" ht="27" customHeight="1" thickBot="1" x14ac:dyDescent="0.35">
      <c r="A39" s="34"/>
      <c r="B39" s="221" t="s">
        <v>155</v>
      </c>
      <c r="C39" s="376">
        <f>C36+(C37/12)+C38</f>
        <v>300</v>
      </c>
      <c r="D39" s="377"/>
      <c r="E39" s="34"/>
      <c r="F39" s="117"/>
    </row>
    <row r="40" spans="1:6" x14ac:dyDescent="0.3">
      <c r="A40" s="34"/>
      <c r="B40" s="34"/>
      <c r="C40" s="34"/>
      <c r="D40" s="34"/>
      <c r="E40" s="34"/>
      <c r="F40" s="117"/>
    </row>
  </sheetData>
  <sheetProtection algorithmName="SHA-512" hashValue="LHs7T6vEIjRb+Pwwce/BI7IQwDUaYYk+nD+SXxbUSlI6FrjH2WidEQBqbrHlSY3UzcAzZ7Aqc2bh0XCtJzfk+w==" saltValue="LVdGFaPCdI9eh1AnpTA9rg==" spinCount="100000" sheet="1" objects="1" scenarios="1"/>
  <mergeCells count="32">
    <mergeCell ref="C13:D13"/>
    <mergeCell ref="B35:D35"/>
    <mergeCell ref="C36:D36"/>
    <mergeCell ref="C37:D37"/>
    <mergeCell ref="C39:D39"/>
    <mergeCell ref="C38:D38"/>
    <mergeCell ref="A1:E1"/>
    <mergeCell ref="C32:D32"/>
    <mergeCell ref="C33:D33"/>
    <mergeCell ref="B27:D27"/>
    <mergeCell ref="C28:D28"/>
    <mergeCell ref="C29:D29"/>
    <mergeCell ref="C30:D30"/>
    <mergeCell ref="B21:D21"/>
    <mergeCell ref="C22:D22"/>
    <mergeCell ref="C23:D23"/>
    <mergeCell ref="C24:D24"/>
    <mergeCell ref="C14:D14"/>
    <mergeCell ref="C15:D15"/>
    <mergeCell ref="C16:D16"/>
    <mergeCell ref="C17:D17"/>
    <mergeCell ref="C18:D18"/>
    <mergeCell ref="B8:D9"/>
    <mergeCell ref="B10:D10"/>
    <mergeCell ref="C11:D11"/>
    <mergeCell ref="C12:D12"/>
    <mergeCell ref="B2:D2"/>
    <mergeCell ref="B3:D3"/>
    <mergeCell ref="B4:D4"/>
    <mergeCell ref="B5:D5"/>
    <mergeCell ref="B6:D6"/>
    <mergeCell ref="B7:D7"/>
  </mergeCells>
  <pageMargins left="0.511811024" right="0.511811024" top="0.78740157499999996" bottom="0.78740157499999996" header="0.31496062000000002" footer="0.31496062000000002"/>
  <pageSetup paperSize="9" scale="9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DA98E-5931-48CF-899E-3E8CA6D82620}">
  <sheetPr>
    <tabColor theme="4" tint="0.39997558519241921"/>
    <pageSetUpPr fitToPage="1"/>
  </sheetPr>
  <dimension ref="A1:J28"/>
  <sheetViews>
    <sheetView showGridLines="0" view="pageBreakPreview" zoomScaleNormal="100" zoomScaleSheetLayoutView="100" workbookViewId="0">
      <selection activeCell="C15" sqref="C15"/>
    </sheetView>
  </sheetViews>
  <sheetFormatPr defaultColWidth="9.109375" defaultRowHeight="13.8" x14ac:dyDescent="0.3"/>
  <cols>
    <col min="1" max="1" width="5.88671875" style="2" customWidth="1"/>
    <col min="2" max="2" width="88.33203125" style="2" customWidth="1"/>
    <col min="3" max="3" width="12.44140625" style="2" bestFit="1" customWidth="1"/>
    <col min="4" max="4" width="12.6640625" style="2" customWidth="1"/>
    <col min="5" max="5" width="10.88671875" style="2" customWidth="1"/>
    <col min="6" max="6" width="14.5546875" style="2" bestFit="1" customWidth="1"/>
    <col min="7" max="16384" width="9.109375" style="2"/>
  </cols>
  <sheetData>
    <row r="1" spans="1:10" ht="81" customHeight="1" thickBot="1" x14ac:dyDescent="0.35">
      <c r="A1" s="272" t="s">
        <v>162</v>
      </c>
      <c r="B1" s="272"/>
      <c r="C1" s="272"/>
      <c r="D1" s="272"/>
      <c r="E1" s="272"/>
      <c r="F1" s="272"/>
    </row>
    <row r="2" spans="1:10" ht="24" customHeight="1" thickBot="1" x14ac:dyDescent="0.35">
      <c r="A2" s="287" t="s">
        <v>199</v>
      </c>
      <c r="B2" s="288"/>
      <c r="C2" s="288"/>
      <c r="D2" s="288"/>
      <c r="E2" s="288"/>
      <c r="F2" s="289"/>
    </row>
    <row r="3" spans="1:10" ht="22.5" customHeight="1" x14ac:dyDescent="0.3">
      <c r="A3" s="358" t="s">
        <v>147</v>
      </c>
      <c r="B3" s="359"/>
      <c r="C3" s="359"/>
      <c r="D3" s="359"/>
      <c r="E3" s="359"/>
      <c r="F3" s="360"/>
    </row>
    <row r="4" spans="1:10" ht="18" customHeight="1" x14ac:dyDescent="0.3">
      <c r="A4" s="361" t="str">
        <f>'PLANILHA FORMAÇÃO DE PREÇO'!A4</f>
        <v>Número do  Processo: Pregão Eletrônico nº 23/2025</v>
      </c>
      <c r="B4" s="362"/>
      <c r="C4" s="362"/>
      <c r="D4" s="362">
        <f>'PLANILHA FORMAÇÃO DE PREÇO'!C4</f>
        <v>0</v>
      </c>
      <c r="E4" s="362"/>
      <c r="F4" s="363"/>
    </row>
    <row r="5" spans="1:10" ht="18" customHeight="1" thickBot="1" x14ac:dyDescent="0.35">
      <c r="A5" s="370" t="str">
        <f>'PLANILHA FORMAÇÃO DE PREÇO'!A5</f>
        <v>Número da Licitação: 90008/2025</v>
      </c>
      <c r="B5" s="423"/>
      <c r="C5" s="423"/>
      <c r="D5" s="423">
        <f>'PLANILHA FORMAÇÃO DE PREÇO'!C5</f>
        <v>0</v>
      </c>
      <c r="E5" s="423"/>
      <c r="F5" s="424"/>
    </row>
    <row r="6" spans="1:10" ht="18" customHeight="1" x14ac:dyDescent="0.3">
      <c r="A6" s="425" t="str">
        <f>'PLANILHA FORMAÇÃO DE PREÇO'!A6</f>
        <v>Nome da Empresa:</v>
      </c>
      <c r="B6" s="426"/>
      <c r="C6" s="426"/>
      <c r="D6" s="426"/>
      <c r="E6" s="426"/>
      <c r="F6" s="427"/>
    </row>
    <row r="7" spans="1:10" ht="18" customHeight="1" thickBot="1" x14ac:dyDescent="0.35">
      <c r="A7" s="428" t="str">
        <f>'PLANILHA FORMAÇÃO DE PREÇO'!A7</f>
        <v xml:space="preserve">CNPJ: </v>
      </c>
      <c r="B7" s="429"/>
      <c r="C7" s="429"/>
      <c r="D7" s="429"/>
      <c r="E7" s="429"/>
      <c r="F7" s="430"/>
    </row>
    <row r="8" spans="1:10" ht="7.5" customHeight="1" thickBot="1" x14ac:dyDescent="0.35">
      <c r="A8" s="420"/>
      <c r="B8" s="421"/>
      <c r="C8" s="421"/>
      <c r="D8" s="421"/>
      <c r="E8" s="421"/>
      <c r="F8" s="422"/>
      <c r="G8" s="36"/>
      <c r="H8" s="36"/>
      <c r="I8" s="36"/>
      <c r="J8" s="36"/>
    </row>
    <row r="9" spans="1:10" ht="30.75" customHeight="1" thickBot="1" x14ac:dyDescent="0.35">
      <c r="A9" s="404" t="s">
        <v>94</v>
      </c>
      <c r="B9" s="405"/>
      <c r="C9" s="405"/>
      <c r="D9" s="405"/>
      <c r="E9" s="405"/>
      <c r="F9" s="406"/>
      <c r="G9" s="36"/>
      <c r="H9" s="36"/>
      <c r="I9" s="36"/>
      <c r="J9" s="36"/>
    </row>
    <row r="10" spans="1:10" ht="3" customHeight="1" x14ac:dyDescent="0.3">
      <c r="A10" s="407"/>
      <c r="B10" s="408"/>
      <c r="C10" s="408"/>
      <c r="D10" s="408"/>
      <c r="E10" s="408"/>
      <c r="F10" s="409"/>
      <c r="G10" s="36"/>
      <c r="H10" s="36"/>
      <c r="I10" s="36"/>
      <c r="J10" s="36"/>
    </row>
    <row r="11" spans="1:10" ht="30.75" customHeight="1" x14ac:dyDescent="0.3">
      <c r="A11" s="410" t="s">
        <v>89</v>
      </c>
      <c r="B11" s="413" t="s">
        <v>140</v>
      </c>
      <c r="C11" s="416" t="s">
        <v>138</v>
      </c>
      <c r="D11" s="416"/>
      <c r="E11" s="416"/>
      <c r="F11" s="417"/>
      <c r="G11" s="36"/>
      <c r="H11" s="36"/>
      <c r="I11" s="36"/>
      <c r="J11" s="36"/>
    </row>
    <row r="12" spans="1:10" ht="15.75" customHeight="1" x14ac:dyDescent="0.3">
      <c r="A12" s="411"/>
      <c r="B12" s="414"/>
      <c r="C12" s="418"/>
      <c r="D12" s="418"/>
      <c r="E12" s="418"/>
      <c r="F12" s="419"/>
      <c r="G12" s="36"/>
      <c r="H12" s="36"/>
      <c r="I12" s="36"/>
      <c r="J12" s="36"/>
    </row>
    <row r="13" spans="1:10" ht="39.75" customHeight="1" x14ac:dyDescent="0.3">
      <c r="A13" s="412"/>
      <c r="B13" s="415"/>
      <c r="C13" s="86" t="s">
        <v>95</v>
      </c>
      <c r="D13" s="86" t="s">
        <v>139</v>
      </c>
      <c r="E13" s="86" t="s">
        <v>156</v>
      </c>
      <c r="F13" s="187" t="s">
        <v>155</v>
      </c>
      <c r="G13" s="36"/>
      <c r="H13" s="36"/>
      <c r="I13" s="36"/>
      <c r="J13" s="36"/>
    </row>
    <row r="14" spans="1:10" ht="35.25" customHeight="1" x14ac:dyDescent="0.3">
      <c r="A14" s="87">
        <v>1</v>
      </c>
      <c r="B14" s="88" t="s">
        <v>152</v>
      </c>
      <c r="C14" s="89">
        <v>4</v>
      </c>
      <c r="D14" s="166">
        <v>0</v>
      </c>
      <c r="E14" s="90">
        <v>4</v>
      </c>
      <c r="F14" s="201">
        <f>C14*D14*E14</f>
        <v>0</v>
      </c>
      <c r="G14" s="36"/>
      <c r="H14" s="36"/>
      <c r="I14" s="36"/>
      <c r="J14" s="36"/>
    </row>
    <row r="15" spans="1:10" ht="36.75" customHeight="1" x14ac:dyDescent="0.3">
      <c r="A15" s="87">
        <v>2</v>
      </c>
      <c r="B15" s="91" t="s">
        <v>151</v>
      </c>
      <c r="C15" s="92">
        <v>4</v>
      </c>
      <c r="D15" s="151">
        <v>0</v>
      </c>
      <c r="E15" s="93">
        <v>4</v>
      </c>
      <c r="F15" s="201">
        <f t="shared" ref="F15:F20" si="0">C15*D15*E15</f>
        <v>0</v>
      </c>
      <c r="G15" s="36"/>
      <c r="H15" s="36"/>
      <c r="I15" s="36"/>
      <c r="J15" s="36"/>
    </row>
    <row r="16" spans="1:10" ht="32.25" customHeight="1" x14ac:dyDescent="0.3">
      <c r="A16" s="87">
        <v>3</v>
      </c>
      <c r="B16" s="91" t="s">
        <v>153</v>
      </c>
      <c r="C16" s="92">
        <v>2</v>
      </c>
      <c r="D16" s="151">
        <v>0</v>
      </c>
      <c r="E16" s="93">
        <v>4</v>
      </c>
      <c r="F16" s="201">
        <f t="shared" si="0"/>
        <v>0</v>
      </c>
      <c r="G16" s="36"/>
      <c r="H16" s="36"/>
      <c r="I16" s="36"/>
      <c r="J16" s="36"/>
    </row>
    <row r="17" spans="1:10" ht="14.4" x14ac:dyDescent="0.3">
      <c r="A17" s="87">
        <v>4</v>
      </c>
      <c r="B17" s="91" t="s">
        <v>148</v>
      </c>
      <c r="C17" s="92">
        <v>2</v>
      </c>
      <c r="D17" s="151">
        <v>0</v>
      </c>
      <c r="E17" s="93">
        <v>4</v>
      </c>
      <c r="F17" s="201">
        <f t="shared" si="0"/>
        <v>0</v>
      </c>
      <c r="G17" s="36"/>
      <c r="H17" s="36"/>
      <c r="I17" s="36"/>
      <c r="J17" s="36"/>
    </row>
    <row r="18" spans="1:10" ht="33" customHeight="1" x14ac:dyDescent="0.3">
      <c r="A18" s="87">
        <v>5</v>
      </c>
      <c r="B18" s="91" t="s">
        <v>150</v>
      </c>
      <c r="C18" s="92">
        <v>2</v>
      </c>
      <c r="D18" s="151">
        <v>0</v>
      </c>
      <c r="E18" s="93">
        <v>4</v>
      </c>
      <c r="F18" s="201">
        <f t="shared" si="0"/>
        <v>0</v>
      </c>
      <c r="G18" s="36"/>
      <c r="H18" s="36"/>
      <c r="I18" s="36"/>
      <c r="J18" s="36"/>
    </row>
    <row r="19" spans="1:10" ht="28.8" x14ac:dyDescent="0.3">
      <c r="A19" s="87">
        <v>6</v>
      </c>
      <c r="B19" s="91" t="s">
        <v>149</v>
      </c>
      <c r="C19" s="92">
        <v>2</v>
      </c>
      <c r="D19" s="151">
        <v>0</v>
      </c>
      <c r="E19" s="93">
        <v>4</v>
      </c>
      <c r="F19" s="201">
        <f t="shared" si="0"/>
        <v>0</v>
      </c>
      <c r="G19" s="36"/>
      <c r="H19" s="36"/>
      <c r="I19" s="36"/>
      <c r="J19" s="36"/>
    </row>
    <row r="20" spans="1:10" ht="30.75" customHeight="1" x14ac:dyDescent="0.3">
      <c r="A20" s="87">
        <v>7</v>
      </c>
      <c r="B20" s="91" t="s">
        <v>154</v>
      </c>
      <c r="C20" s="102">
        <v>5</v>
      </c>
      <c r="D20" s="152">
        <v>0</v>
      </c>
      <c r="E20" s="103">
        <v>4</v>
      </c>
      <c r="F20" s="202">
        <f t="shared" si="0"/>
        <v>0</v>
      </c>
      <c r="G20" s="36"/>
      <c r="H20" s="36"/>
      <c r="I20" s="36"/>
      <c r="J20" s="36"/>
    </row>
    <row r="21" spans="1:10" ht="22.5" customHeight="1" x14ac:dyDescent="0.3">
      <c r="A21" s="40"/>
      <c r="B21" s="36"/>
      <c r="C21" s="400" t="s">
        <v>137</v>
      </c>
      <c r="D21" s="401"/>
      <c r="E21" s="401"/>
      <c r="F21" s="188">
        <f>SUM(F14:F20)</f>
        <v>0</v>
      </c>
      <c r="G21" s="36"/>
      <c r="H21" s="36"/>
      <c r="I21" s="36"/>
      <c r="J21" s="36"/>
    </row>
    <row r="22" spans="1:10" ht="22.5" customHeight="1" thickBot="1" x14ac:dyDescent="0.35">
      <c r="A22" s="189"/>
      <c r="B22" s="190"/>
      <c r="C22" s="402" t="s">
        <v>96</v>
      </c>
      <c r="D22" s="403"/>
      <c r="E22" s="403"/>
      <c r="F22" s="191">
        <f>F21/12/4</f>
        <v>0</v>
      </c>
      <c r="G22" s="36"/>
      <c r="H22" s="36"/>
      <c r="I22" s="36"/>
      <c r="J22" s="36"/>
    </row>
    <row r="23" spans="1:10" ht="22.5" customHeight="1" x14ac:dyDescent="0.3">
      <c r="A23" s="36"/>
      <c r="B23" s="3"/>
      <c r="C23" s="3"/>
      <c r="D23" s="3"/>
      <c r="E23" s="3"/>
      <c r="F23" s="3"/>
      <c r="G23" s="36"/>
      <c r="H23" s="36"/>
      <c r="I23" s="36"/>
      <c r="J23" s="36"/>
    </row>
    <row r="24" spans="1:10" ht="14.4" x14ac:dyDescent="0.3">
      <c r="A24" s="36"/>
      <c r="B24" s="41"/>
      <c r="C24" s="36"/>
      <c r="D24" s="36"/>
      <c r="E24" s="36"/>
      <c r="F24" s="36"/>
      <c r="G24" s="36"/>
      <c r="H24" s="36"/>
      <c r="I24" s="36"/>
      <c r="J24" s="36"/>
    </row>
    <row r="25" spans="1:10" ht="14.4" x14ac:dyDescent="0.3">
      <c r="A25" s="36"/>
      <c r="B25" s="36"/>
      <c r="C25" s="36"/>
      <c r="D25" s="36"/>
      <c r="E25" s="36"/>
      <c r="F25" s="36"/>
      <c r="G25" s="36"/>
      <c r="H25" s="36"/>
      <c r="I25" s="36"/>
      <c r="J25" s="36"/>
    </row>
    <row r="26" spans="1:10" ht="14.4" x14ac:dyDescent="0.3">
      <c r="A26" s="36"/>
      <c r="B26" s="36"/>
      <c r="C26" s="36"/>
      <c r="D26" s="36"/>
      <c r="E26" s="36"/>
      <c r="F26" s="36"/>
      <c r="G26" s="36"/>
      <c r="H26" s="36"/>
      <c r="I26" s="36"/>
      <c r="J26" s="36"/>
    </row>
    <row r="27" spans="1:10" ht="14.4" x14ac:dyDescent="0.3">
      <c r="A27" s="36"/>
      <c r="B27" s="36"/>
      <c r="C27" s="36"/>
      <c r="D27" s="36"/>
      <c r="E27" s="36"/>
      <c r="F27" s="36"/>
      <c r="G27" s="36"/>
      <c r="H27" s="36"/>
      <c r="I27" s="36"/>
      <c r="J27" s="36"/>
    </row>
    <row r="28" spans="1:10" ht="14.4" x14ac:dyDescent="0.3">
      <c r="A28" s="36"/>
      <c r="B28" s="36"/>
      <c r="C28" s="36"/>
      <c r="D28" s="36"/>
      <c r="E28" s="36"/>
      <c r="F28" s="36"/>
      <c r="G28" s="36"/>
      <c r="H28" s="36"/>
      <c r="I28" s="36"/>
      <c r="J28" s="36"/>
    </row>
  </sheetData>
  <sheetProtection algorithmName="SHA-512" hashValue="L3syRrO8Sv0Ch9A8Vrz4VXfgmadc9+cSwYlPLf7GFoeadctNYTNo2j+Xs09ntbMgLUOwYYWVIzZ2GHbQ1dUQ+g==" saltValue="s5eZuQzxc3XCG09Hs9aN9g==" spinCount="100000" sheet="1" objects="1" scenarios="1"/>
  <mergeCells count="15">
    <mergeCell ref="A8:F8"/>
    <mergeCell ref="A1:F1"/>
    <mergeCell ref="A2:F2"/>
    <mergeCell ref="A3:F3"/>
    <mergeCell ref="A4:F4"/>
    <mergeCell ref="A5:F5"/>
    <mergeCell ref="A6:F6"/>
    <mergeCell ref="A7:F7"/>
    <mergeCell ref="C21:E21"/>
    <mergeCell ref="C22:E22"/>
    <mergeCell ref="A9:F9"/>
    <mergeCell ref="A10:F10"/>
    <mergeCell ref="A11:A13"/>
    <mergeCell ref="B11:B13"/>
    <mergeCell ref="C11:F12"/>
  </mergeCells>
  <pageMargins left="0.25" right="0.25" top="0.75" bottom="0.75" header="0.3" footer="0.3"/>
  <pageSetup paperSize="9" scale="82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B98C9-EBFE-481A-B5F0-B892B88E0630}">
  <sheetPr>
    <tabColor theme="4" tint="-0.249977111117893"/>
    <pageSetUpPr fitToPage="1"/>
  </sheetPr>
  <dimension ref="A1:K27"/>
  <sheetViews>
    <sheetView showGridLines="0" view="pageBreakPreview" zoomScaleNormal="100" zoomScaleSheetLayoutView="100" workbookViewId="0">
      <selection activeCell="D21" sqref="D21"/>
    </sheetView>
  </sheetViews>
  <sheetFormatPr defaultColWidth="9.109375" defaultRowHeight="13.8" x14ac:dyDescent="0.3"/>
  <cols>
    <col min="1" max="1" width="0.44140625" style="2" customWidth="1"/>
    <col min="2" max="2" width="5.88671875" style="2" customWidth="1"/>
    <col min="3" max="3" width="81" style="2" customWidth="1"/>
    <col min="4" max="4" width="15.5546875" style="2" customWidth="1"/>
    <col min="5" max="5" width="17.33203125" style="2" customWidth="1"/>
    <col min="6" max="6" width="19.44140625" style="2" customWidth="1"/>
    <col min="7" max="7" width="18.44140625" style="2" customWidth="1"/>
    <col min="8" max="16384" width="9.109375" style="2"/>
  </cols>
  <sheetData>
    <row r="1" spans="1:11" ht="88.5" customHeight="1" thickBot="1" x14ac:dyDescent="0.35">
      <c r="A1" s="272" t="s">
        <v>162</v>
      </c>
      <c r="B1" s="272"/>
      <c r="C1" s="272"/>
      <c r="D1" s="272"/>
      <c r="E1" s="272"/>
      <c r="F1" s="272"/>
    </row>
    <row r="2" spans="1:11" ht="18.600000000000001" thickBot="1" x14ac:dyDescent="0.35">
      <c r="A2" s="198"/>
      <c r="B2" s="287" t="s">
        <v>199</v>
      </c>
      <c r="C2" s="288"/>
      <c r="D2" s="288"/>
      <c r="E2" s="288"/>
      <c r="F2" s="289"/>
    </row>
    <row r="3" spans="1:11" ht="21.75" customHeight="1" x14ac:dyDescent="0.3">
      <c r="A3" s="199"/>
      <c r="B3" s="358" t="s">
        <v>147</v>
      </c>
      <c r="C3" s="359"/>
      <c r="D3" s="359"/>
      <c r="E3" s="359"/>
      <c r="F3" s="360"/>
    </row>
    <row r="4" spans="1:11" ht="16.5" customHeight="1" x14ac:dyDescent="0.3">
      <c r="A4" s="199"/>
      <c r="B4" s="361" t="str">
        <f>'PLANILHA FORMAÇÃO DE PREÇO'!A4</f>
        <v>Número do  Processo: Pregão Eletrônico nº 23/2025</v>
      </c>
      <c r="C4" s="362"/>
      <c r="D4" s="362"/>
      <c r="E4" s="362"/>
      <c r="F4" s="363"/>
    </row>
    <row r="5" spans="1:11" ht="16.5" customHeight="1" thickBot="1" x14ac:dyDescent="0.35">
      <c r="A5" s="199"/>
      <c r="B5" s="370" t="str">
        <f>'PLANILHA FORMAÇÃO DE PREÇO'!A5</f>
        <v>Número da Licitação: 90008/2025</v>
      </c>
      <c r="C5" s="423"/>
      <c r="D5" s="423"/>
      <c r="E5" s="423"/>
      <c r="F5" s="424"/>
    </row>
    <row r="6" spans="1:11" ht="16.5" customHeight="1" x14ac:dyDescent="0.3">
      <c r="A6" s="199"/>
      <c r="B6" s="425" t="str">
        <f>'PLANILHA FORMAÇÃO DE PREÇO'!A6</f>
        <v>Nome da Empresa:</v>
      </c>
      <c r="C6" s="426"/>
      <c r="D6" s="426"/>
      <c r="E6" s="426"/>
      <c r="F6" s="427"/>
    </row>
    <row r="7" spans="1:11" ht="21" customHeight="1" thickBot="1" x14ac:dyDescent="0.35">
      <c r="A7" s="199"/>
      <c r="B7" s="428" t="str">
        <f>'PLANILHA FORMAÇÃO DE PREÇO'!A7</f>
        <v xml:space="preserve">CNPJ: </v>
      </c>
      <c r="C7" s="429"/>
      <c r="D7" s="429"/>
      <c r="E7" s="429"/>
      <c r="F7" s="430"/>
    </row>
    <row r="8" spans="1:11" ht="13.5" customHeight="1" thickBot="1" x14ac:dyDescent="0.35">
      <c r="A8" s="40"/>
      <c r="B8" s="36"/>
      <c r="C8" s="36"/>
      <c r="D8" s="36"/>
      <c r="E8" s="36"/>
      <c r="F8" s="200"/>
      <c r="G8" s="36"/>
      <c r="H8" s="36"/>
      <c r="I8" s="36"/>
      <c r="J8" s="36"/>
      <c r="K8" s="36"/>
    </row>
    <row r="9" spans="1:11" ht="30.75" customHeight="1" thickBot="1" x14ac:dyDescent="0.35">
      <c r="A9" s="40"/>
      <c r="B9" s="95" t="s">
        <v>146</v>
      </c>
      <c r="C9" s="96"/>
      <c r="D9" s="96"/>
      <c r="E9" s="96"/>
      <c r="F9" s="197"/>
      <c r="G9" s="36"/>
      <c r="H9" s="36"/>
      <c r="I9" s="36"/>
      <c r="J9" s="36"/>
    </row>
    <row r="10" spans="1:11" ht="3" customHeight="1" thickBot="1" x14ac:dyDescent="0.35">
      <c r="A10" s="40"/>
      <c r="B10" s="40"/>
      <c r="C10" s="36"/>
      <c r="D10" s="36"/>
      <c r="E10" s="36"/>
      <c r="F10" s="200"/>
      <c r="G10" s="36"/>
      <c r="H10" s="36"/>
      <c r="I10" s="36"/>
      <c r="J10" s="36"/>
    </row>
    <row r="11" spans="1:11" ht="21" customHeight="1" x14ac:dyDescent="0.3">
      <c r="A11" s="40"/>
      <c r="B11" s="193" t="s">
        <v>89</v>
      </c>
      <c r="C11" s="438" t="s">
        <v>133</v>
      </c>
      <c r="D11" s="435" t="s">
        <v>138</v>
      </c>
      <c r="E11" s="436"/>
      <c r="F11" s="437"/>
      <c r="G11" s="36"/>
      <c r="H11" s="36"/>
      <c r="I11" s="36"/>
      <c r="J11" s="36"/>
    </row>
    <row r="12" spans="1:11" ht="23.25" customHeight="1" thickBot="1" x14ac:dyDescent="0.35">
      <c r="A12" s="40"/>
      <c r="B12" s="194"/>
      <c r="C12" s="439"/>
      <c r="D12" s="195" t="s">
        <v>95</v>
      </c>
      <c r="E12" s="195" t="s">
        <v>139</v>
      </c>
      <c r="F12" s="196" t="s">
        <v>205</v>
      </c>
      <c r="G12" s="36"/>
      <c r="H12" s="36"/>
      <c r="I12" s="36"/>
      <c r="J12" s="36"/>
    </row>
    <row r="13" spans="1:11" ht="20.25" customHeight="1" x14ac:dyDescent="0.3">
      <c r="A13" s="40"/>
      <c r="B13" s="192">
        <v>1</v>
      </c>
      <c r="C13" s="88" t="s">
        <v>145</v>
      </c>
      <c r="D13" s="89">
        <v>6</v>
      </c>
      <c r="E13" s="166">
        <v>0</v>
      </c>
      <c r="F13" s="201">
        <f>D13*E13</f>
        <v>0</v>
      </c>
      <c r="G13" s="36"/>
      <c r="H13" s="36"/>
      <c r="I13" s="36"/>
      <c r="J13" s="36"/>
    </row>
    <row r="14" spans="1:11" ht="24" customHeight="1" x14ac:dyDescent="0.3">
      <c r="A14" s="40"/>
      <c r="B14" s="87">
        <v>2</v>
      </c>
      <c r="C14" s="91" t="s">
        <v>144</v>
      </c>
      <c r="D14" s="102">
        <v>4</v>
      </c>
      <c r="E14" s="152">
        <v>0</v>
      </c>
      <c r="F14" s="202">
        <f>D14*E14</f>
        <v>0</v>
      </c>
      <c r="G14" s="36"/>
      <c r="H14" s="36"/>
      <c r="I14" s="36"/>
      <c r="J14" s="36"/>
    </row>
    <row r="15" spans="1:11" ht="24" customHeight="1" x14ac:dyDescent="0.3">
      <c r="A15" s="40"/>
      <c r="B15" s="186"/>
      <c r="C15" s="203"/>
      <c r="D15" s="443" t="s">
        <v>137</v>
      </c>
      <c r="E15" s="444"/>
      <c r="F15" s="204">
        <f>SUM(F13:F14)</f>
        <v>0</v>
      </c>
      <c r="G15" s="36"/>
      <c r="H15" s="36"/>
      <c r="I15" s="36"/>
      <c r="J15" s="36"/>
    </row>
    <row r="16" spans="1:11" ht="24" customHeight="1" x14ac:dyDescent="0.3">
      <c r="A16" s="40"/>
      <c r="B16" s="186"/>
      <c r="C16" s="203"/>
      <c r="D16" s="445" t="s">
        <v>96</v>
      </c>
      <c r="E16" s="446"/>
      <c r="F16" s="205">
        <f>F15/12/4</f>
        <v>0</v>
      </c>
      <c r="G16" s="36"/>
      <c r="H16" s="36"/>
      <c r="I16" s="36"/>
      <c r="J16" s="36"/>
    </row>
    <row r="17" spans="1:11" ht="24" customHeight="1" x14ac:dyDescent="0.3">
      <c r="A17" s="40"/>
      <c r="F17" s="206"/>
      <c r="H17" s="36"/>
      <c r="I17" s="36"/>
      <c r="J17" s="36"/>
      <c r="K17" s="36"/>
    </row>
    <row r="18" spans="1:11" ht="23.25" customHeight="1" x14ac:dyDescent="0.3">
      <c r="A18" s="40"/>
      <c r="B18" s="99" t="s">
        <v>89</v>
      </c>
      <c r="C18" s="101" t="s">
        <v>67</v>
      </c>
      <c r="D18" s="440" t="s">
        <v>138</v>
      </c>
      <c r="E18" s="441"/>
      <c r="F18" s="442"/>
      <c r="G18" s="36"/>
      <c r="H18" s="36"/>
      <c r="I18" s="36"/>
      <c r="J18" s="36"/>
    </row>
    <row r="19" spans="1:11" ht="19.5" customHeight="1" x14ac:dyDescent="0.3">
      <c r="A19" s="40"/>
      <c r="B19" s="97"/>
      <c r="C19" s="98"/>
      <c r="D19" s="100" t="s">
        <v>95</v>
      </c>
      <c r="E19" s="100" t="s">
        <v>139</v>
      </c>
      <c r="F19" s="207" t="s">
        <v>205</v>
      </c>
    </row>
    <row r="20" spans="1:11" ht="22.5" customHeight="1" x14ac:dyDescent="0.3">
      <c r="A20" s="40"/>
      <c r="B20" s="87">
        <v>3</v>
      </c>
      <c r="C20" s="94" t="s">
        <v>143</v>
      </c>
      <c r="D20" s="92">
        <v>1</v>
      </c>
      <c r="E20" s="151">
        <v>0</v>
      </c>
      <c r="F20" s="208">
        <f>D20*E20</f>
        <v>0</v>
      </c>
      <c r="G20" s="36"/>
      <c r="H20" s="36"/>
      <c r="I20" s="36"/>
      <c r="J20" s="36"/>
    </row>
    <row r="21" spans="1:11" ht="22.5" customHeight="1" x14ac:dyDescent="0.3">
      <c r="A21" s="40"/>
      <c r="B21" s="87">
        <v>4</v>
      </c>
      <c r="C21" s="213" t="s">
        <v>14</v>
      </c>
      <c r="D21" s="153"/>
      <c r="E21" s="152">
        <v>0</v>
      </c>
      <c r="F21" s="209">
        <f>D21*E21</f>
        <v>0</v>
      </c>
      <c r="G21" s="36"/>
      <c r="H21" s="36"/>
      <c r="I21" s="36"/>
      <c r="J21" s="36"/>
    </row>
    <row r="22" spans="1:11" ht="22.5" customHeight="1" x14ac:dyDescent="0.3">
      <c r="A22" s="40"/>
      <c r="B22" s="36"/>
      <c r="C22" s="3"/>
      <c r="D22" s="431" t="s">
        <v>137</v>
      </c>
      <c r="E22" s="432"/>
      <c r="F22" s="210">
        <f>SUM(F20:F21)</f>
        <v>0</v>
      </c>
      <c r="G22" s="3"/>
      <c r="H22" s="36"/>
      <c r="I22" s="36"/>
      <c r="J22" s="36"/>
      <c r="K22" s="36"/>
    </row>
    <row r="23" spans="1:11" ht="25.5" customHeight="1" thickBot="1" x14ac:dyDescent="0.35">
      <c r="A23" s="189"/>
      <c r="B23" s="190"/>
      <c r="C23" s="190"/>
      <c r="D23" s="433" t="s">
        <v>96</v>
      </c>
      <c r="E23" s="434"/>
      <c r="F23" s="211">
        <f>F22/12/4</f>
        <v>0</v>
      </c>
      <c r="G23" s="36"/>
      <c r="H23" s="36"/>
      <c r="I23" s="36"/>
      <c r="J23" s="36"/>
      <c r="K23" s="36"/>
    </row>
    <row r="24" spans="1:11" ht="14.4" x14ac:dyDescent="0.3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</row>
    <row r="25" spans="1:11" ht="14.4" x14ac:dyDescent="0.3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</row>
    <row r="26" spans="1:11" ht="14.4" x14ac:dyDescent="0.3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</row>
    <row r="27" spans="1:11" ht="14.4" x14ac:dyDescent="0.3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</row>
  </sheetData>
  <sheetProtection algorithmName="SHA-512" hashValue="fm/ZR+1heis+oJJEzWyOssYCtRN5VvimIL1RDGTd8l+Q4dZFn4b0fu1TijwXy3wboTVYdd3EPzojIjqoIk+6kQ==" saltValue="Ewv4E2qZGObtlfYpb9z/CA==" spinCount="100000" sheet="1" objects="1" scenarios="1"/>
  <mergeCells count="14">
    <mergeCell ref="D22:E22"/>
    <mergeCell ref="D23:E23"/>
    <mergeCell ref="A1:F1"/>
    <mergeCell ref="B2:F2"/>
    <mergeCell ref="B3:F3"/>
    <mergeCell ref="B4:F4"/>
    <mergeCell ref="B7:F7"/>
    <mergeCell ref="D11:F11"/>
    <mergeCell ref="C11:C12"/>
    <mergeCell ref="D18:F18"/>
    <mergeCell ref="D15:E15"/>
    <mergeCell ref="D16:E16"/>
    <mergeCell ref="B6:F6"/>
    <mergeCell ref="B5:F5"/>
  </mergeCells>
  <pageMargins left="0.25" right="0.25" top="0.75" bottom="0.75" header="0.3" footer="0.3"/>
  <pageSetup paperSize="9" scale="88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D7F1E-44B8-49A5-9CF5-200305F6D9F5}">
  <sheetPr>
    <tabColor theme="4" tint="0.59999389629810485"/>
    <pageSetUpPr fitToPage="1"/>
  </sheetPr>
  <dimension ref="B1:J31"/>
  <sheetViews>
    <sheetView showGridLines="0" view="pageBreakPreview" zoomScaleNormal="100" zoomScaleSheetLayoutView="100" workbookViewId="0">
      <selection activeCell="H16" sqref="H16"/>
    </sheetView>
  </sheetViews>
  <sheetFormatPr defaultColWidth="9.109375" defaultRowHeight="14.4" x14ac:dyDescent="0.3"/>
  <cols>
    <col min="1" max="1" width="0.44140625" style="22" customWidth="1"/>
    <col min="2" max="2" width="9.109375" style="22"/>
    <col min="3" max="3" width="93.33203125" style="22" customWidth="1"/>
    <col min="4" max="4" width="11.33203125" style="22" bestFit="1" customWidth="1"/>
    <col min="5" max="6" width="10.109375" style="22" bestFit="1" customWidth="1"/>
    <col min="7" max="7" width="9.109375" style="22"/>
    <col min="8" max="8" width="10.109375" style="22" bestFit="1" customWidth="1"/>
    <col min="9" max="16384" width="9.109375" style="22"/>
  </cols>
  <sheetData>
    <row r="1" spans="2:10" ht="102.75" customHeight="1" thickBot="1" x14ac:dyDescent="0.35">
      <c r="B1" s="272" t="s">
        <v>162</v>
      </c>
      <c r="C1" s="272"/>
      <c r="D1" s="272"/>
      <c r="E1" s="116"/>
    </row>
    <row r="2" spans="2:10" ht="29.25" customHeight="1" thickBot="1" x14ac:dyDescent="0.35">
      <c r="B2" s="287" t="s">
        <v>128</v>
      </c>
      <c r="C2" s="288"/>
      <c r="D2" s="288"/>
      <c r="E2" s="288"/>
      <c r="F2" s="289"/>
    </row>
    <row r="3" spans="2:10" ht="21" customHeight="1" x14ac:dyDescent="0.3">
      <c r="B3" s="358" t="s">
        <v>147</v>
      </c>
      <c r="C3" s="359"/>
      <c r="D3" s="359"/>
      <c r="E3" s="359"/>
      <c r="F3" s="360"/>
    </row>
    <row r="4" spans="2:10" ht="16.5" customHeight="1" x14ac:dyDescent="0.3">
      <c r="B4" s="361" t="str">
        <f>'PLANILHA FORMAÇÃO DE PREÇO'!A4</f>
        <v>Número do  Processo: Pregão Eletrônico nº 23/2025</v>
      </c>
      <c r="C4" s="362"/>
      <c r="D4" s="362"/>
      <c r="E4" s="362"/>
      <c r="F4" s="363"/>
    </row>
    <row r="5" spans="2:10" ht="16.5" customHeight="1" thickBot="1" x14ac:dyDescent="0.35">
      <c r="B5" s="370" t="str">
        <f>'PLANILHA FORMAÇÃO DE PREÇO'!A5</f>
        <v>Número da Licitação: 90008/2025</v>
      </c>
      <c r="C5" s="423"/>
      <c r="D5" s="423"/>
      <c r="E5" s="423"/>
      <c r="F5" s="424"/>
    </row>
    <row r="6" spans="2:10" ht="16.5" customHeight="1" x14ac:dyDescent="0.3">
      <c r="B6" s="470" t="str">
        <f>'PLANILHA FORMAÇÃO DE PREÇO'!A6</f>
        <v>Nome da Empresa:</v>
      </c>
      <c r="C6" s="471"/>
      <c r="D6" s="471"/>
      <c r="E6" s="471"/>
      <c r="F6" s="472"/>
    </row>
    <row r="7" spans="2:10" ht="22.5" customHeight="1" thickBot="1" x14ac:dyDescent="0.35">
      <c r="B7" s="370" t="str">
        <f>'PLANILHA FORMAÇÃO DE PREÇO'!A7</f>
        <v xml:space="preserve">CNPJ: </v>
      </c>
      <c r="C7" s="423"/>
      <c r="D7" s="423"/>
      <c r="E7" s="423"/>
      <c r="F7" s="424"/>
    </row>
    <row r="8" spans="2:10" ht="12" customHeight="1" thickBot="1" x14ac:dyDescent="0.35"/>
    <row r="9" spans="2:10" ht="37.5" customHeight="1" x14ac:dyDescent="0.3">
      <c r="B9" s="462" t="s">
        <v>136</v>
      </c>
      <c r="C9" s="463"/>
      <c r="D9" s="463"/>
      <c r="E9" s="463"/>
      <c r="F9" s="464"/>
    </row>
    <row r="10" spans="2:10" ht="74.25" customHeight="1" x14ac:dyDescent="0.3">
      <c r="B10" s="465" t="s">
        <v>198</v>
      </c>
      <c r="C10" s="466"/>
      <c r="D10" s="466"/>
      <c r="E10" s="466"/>
      <c r="F10" s="467"/>
    </row>
    <row r="11" spans="2:10" ht="17.25" customHeight="1" thickBot="1" x14ac:dyDescent="0.35">
      <c r="B11" s="227"/>
      <c r="C11" s="83"/>
      <c r="D11" s="228"/>
      <c r="F11" s="229"/>
    </row>
    <row r="12" spans="2:10" ht="30.75" customHeight="1" x14ac:dyDescent="0.3">
      <c r="B12" s="468" t="s">
        <v>89</v>
      </c>
      <c r="C12" s="469" t="s">
        <v>90</v>
      </c>
      <c r="D12" s="453" t="s">
        <v>102</v>
      </c>
      <c r="E12" s="454"/>
      <c r="F12" s="455"/>
    </row>
    <row r="13" spans="2:10" ht="18" customHeight="1" x14ac:dyDescent="0.3">
      <c r="B13" s="468"/>
      <c r="C13" s="469"/>
      <c r="D13" s="456"/>
      <c r="E13" s="457"/>
      <c r="F13" s="458"/>
      <c r="H13" s="147"/>
    </row>
    <row r="14" spans="2:10" ht="36.75" customHeight="1" x14ac:dyDescent="0.3">
      <c r="B14" s="230">
        <v>1</v>
      </c>
      <c r="C14" s="235" t="s">
        <v>187</v>
      </c>
      <c r="D14" s="459">
        <v>0.121</v>
      </c>
      <c r="E14" s="460"/>
      <c r="F14" s="461"/>
      <c r="H14" s="147"/>
      <c r="J14" s="147"/>
    </row>
    <row r="15" spans="2:10" ht="36.75" customHeight="1" x14ac:dyDescent="0.3">
      <c r="B15" s="230">
        <v>2</v>
      </c>
      <c r="C15" s="235" t="s">
        <v>188</v>
      </c>
      <c r="D15" s="459">
        <v>8.3299999999999999E-2</v>
      </c>
      <c r="E15" s="460"/>
      <c r="F15" s="461"/>
      <c r="H15" s="147"/>
    </row>
    <row r="16" spans="2:10" ht="36.75" customHeight="1" x14ac:dyDescent="0.3">
      <c r="B16" s="231">
        <v>3</v>
      </c>
      <c r="C16" s="236" t="s">
        <v>91</v>
      </c>
      <c r="D16" s="447">
        <f>SUM(D14:D15)</f>
        <v>0.20429999999999998</v>
      </c>
      <c r="E16" s="448"/>
      <c r="F16" s="449"/>
      <c r="H16" s="147"/>
    </row>
    <row r="17" spans="2:10" ht="36.75" customHeight="1" x14ac:dyDescent="0.3">
      <c r="B17" s="230">
        <v>4</v>
      </c>
      <c r="C17" s="235" t="s">
        <v>189</v>
      </c>
      <c r="D17" s="239">
        <v>7.3899999999999993E-2</v>
      </c>
      <c r="E17" s="146">
        <v>7.5999999999999998E-2</v>
      </c>
      <c r="F17" s="232">
        <v>7.8200000000000006E-2</v>
      </c>
      <c r="G17" s="37"/>
      <c r="H17" s="37"/>
      <c r="I17" s="37"/>
      <c r="J17" s="147"/>
    </row>
    <row r="18" spans="2:10" ht="36.75" customHeight="1" thickBot="1" x14ac:dyDescent="0.35">
      <c r="B18" s="233">
        <v>5</v>
      </c>
      <c r="C18" s="237" t="s">
        <v>190</v>
      </c>
      <c r="D18" s="240">
        <v>0.04</v>
      </c>
      <c r="E18" s="33">
        <v>0.04</v>
      </c>
      <c r="F18" s="234">
        <v>0.04</v>
      </c>
      <c r="G18" s="147"/>
      <c r="H18" s="147"/>
      <c r="I18" s="147"/>
    </row>
    <row r="19" spans="2:10" ht="43.5" customHeight="1" thickBot="1" x14ac:dyDescent="0.35">
      <c r="B19" s="84">
        <v>6</v>
      </c>
      <c r="C19" s="238" t="s">
        <v>92</v>
      </c>
      <c r="D19" s="241">
        <f>D16+D17+D18</f>
        <v>0.31819999999999998</v>
      </c>
      <c r="E19" s="85">
        <f>SUM(D16,E17,E18)</f>
        <v>0.32029999999999997</v>
      </c>
      <c r="F19" s="85">
        <f>SUM(F17:F18,D16)</f>
        <v>0.32250000000000001</v>
      </c>
    </row>
    <row r="20" spans="2:10" ht="17.25" customHeight="1" x14ac:dyDescent="0.3">
      <c r="G20" s="147"/>
      <c r="H20" s="147"/>
      <c r="I20" s="147"/>
    </row>
    <row r="21" spans="2:10" ht="22.5" customHeight="1" x14ac:dyDescent="0.3">
      <c r="B21" s="450" t="s">
        <v>192</v>
      </c>
      <c r="C21" s="450"/>
      <c r="D21" s="450"/>
      <c r="E21" s="450"/>
      <c r="F21" s="450"/>
    </row>
    <row r="22" spans="2:10" ht="21.75" customHeight="1" x14ac:dyDescent="0.3">
      <c r="B22" s="450" t="s">
        <v>194</v>
      </c>
      <c r="C22" s="450"/>
      <c r="D22" s="450"/>
      <c r="E22" s="450"/>
      <c r="F22" s="450"/>
    </row>
    <row r="23" spans="2:10" ht="26.25" customHeight="1" x14ac:dyDescent="0.3">
      <c r="B23" s="450" t="s">
        <v>191</v>
      </c>
      <c r="C23" s="450"/>
      <c r="D23" s="450"/>
      <c r="E23" s="450"/>
      <c r="F23" s="450"/>
    </row>
    <row r="24" spans="2:10" x14ac:dyDescent="0.3">
      <c r="B24" s="452" t="s">
        <v>195</v>
      </c>
      <c r="C24" s="452"/>
      <c r="D24" s="452"/>
      <c r="E24" s="452"/>
      <c r="F24" s="452"/>
    </row>
    <row r="25" spans="2:10" ht="133.5" customHeight="1" x14ac:dyDescent="0.3">
      <c r="B25" s="451" t="s">
        <v>193</v>
      </c>
      <c r="C25" s="451"/>
      <c r="D25" s="451"/>
      <c r="E25" s="451"/>
      <c r="F25" s="451"/>
    </row>
    <row r="26" spans="2:10" ht="51.75" customHeight="1" x14ac:dyDescent="0.3">
      <c r="B26" s="31" t="s">
        <v>93</v>
      </c>
    </row>
    <row r="27" spans="2:10" ht="51.75" customHeight="1" x14ac:dyDescent="0.3"/>
    <row r="31" spans="2:10" x14ac:dyDescent="0.3">
      <c r="C31" s="32"/>
    </row>
  </sheetData>
  <sheetProtection algorithmName="SHA-512" hashValue="1Gmkc3lgwZES61k4hfdWafdzFv/8avQpS0mmolzOWtWhB7m75n434od0BGkWX8IfpqC4y/i43nxEJQQTvbu9iQ==" saltValue="DORSHBBOQhV2+Bb7lb2X2Q==" spinCount="100000" sheet="1" objects="1" scenarios="1"/>
  <mergeCells count="20">
    <mergeCell ref="D12:F13"/>
    <mergeCell ref="D14:F14"/>
    <mergeCell ref="D15:F15"/>
    <mergeCell ref="B1:D1"/>
    <mergeCell ref="B2:F2"/>
    <mergeCell ref="B7:F7"/>
    <mergeCell ref="B4:F4"/>
    <mergeCell ref="B3:F3"/>
    <mergeCell ref="B9:F9"/>
    <mergeCell ref="B10:F10"/>
    <mergeCell ref="B12:B13"/>
    <mergeCell ref="C12:C13"/>
    <mergeCell ref="B5:F5"/>
    <mergeCell ref="B6:F6"/>
    <mergeCell ref="D16:F16"/>
    <mergeCell ref="B23:F23"/>
    <mergeCell ref="B22:F22"/>
    <mergeCell ref="B21:F21"/>
    <mergeCell ref="B25:F25"/>
    <mergeCell ref="B24:F24"/>
  </mergeCells>
  <pageMargins left="0.25" right="0.25" top="0.75" bottom="0.75" header="0.3" footer="0.3"/>
  <pageSetup paperSize="9" scale="73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5</vt:i4>
      </vt:variant>
    </vt:vector>
  </HeadingPairs>
  <TitlesOfParts>
    <vt:vector size="10" baseType="lpstr">
      <vt:lpstr>PLANILHA FORMAÇÃO DE PREÇO</vt:lpstr>
      <vt:lpstr>BENEFICIOS</vt:lpstr>
      <vt:lpstr>DETALHAMENTO UNIFORMES</vt:lpstr>
      <vt:lpstr>DETALHAMENTO MATERIAIS E EQUIP</vt:lpstr>
      <vt:lpstr>CONTIGENCIAMENTO TRABALHISTA</vt:lpstr>
      <vt:lpstr>BENEFICIOS!Area_de_impressao</vt:lpstr>
      <vt:lpstr>'CONTIGENCIAMENTO TRABALHISTA'!Area_de_impressao</vt:lpstr>
      <vt:lpstr>'DETALHAMENTO MATERIAIS E EQUIP'!Area_de_impressao</vt:lpstr>
      <vt:lpstr>'DETALHAMENTO UNIFORMES'!Area_de_impressao</vt:lpstr>
      <vt:lpstr>'PLANILHA FORMAÇÃO DE PREÇO'!Area_de_impressao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Adriano (GIE)</dc:creator>
  <cp:keywords/>
  <dc:description/>
  <cp:lastModifiedBy>Carlos Fukushima (GIE)</cp:lastModifiedBy>
  <cp:revision/>
  <cp:lastPrinted>2025-07-10T13:28:32Z</cp:lastPrinted>
  <dcterms:created xsi:type="dcterms:W3CDTF">2024-01-24T17:05:55Z</dcterms:created>
  <dcterms:modified xsi:type="dcterms:W3CDTF">2025-07-31T16:46:08Z</dcterms:modified>
  <cp:category/>
  <cp:contentStatus/>
</cp:coreProperties>
</file>